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7\"/>
    </mc:Choice>
  </mc:AlternateContent>
  <bookViews>
    <workbookView xWindow="135" yWindow="-45" windowWidth="12525" windowHeight="6075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  <sheet name="Лист3" sheetId="24" r:id="rId7"/>
  </sheets>
  <definedNames>
    <definedName name="_xlnm._FilterDatabase" localSheetId="2" hidden="1">IK!$A$2:$E$2</definedName>
    <definedName name="_xlnm._FilterDatabase" localSheetId="1" hidden="1">Spisok!$A$5:$AA$181</definedName>
    <definedName name="_xlnm._FilterDatabase" localSheetId="0" hidden="1">Women!$A$5:$W$157</definedName>
    <definedName name="_xlnm._FilterDatabase" localSheetId="3" hidden="1">ИК!$A$1:$K$191</definedName>
    <definedName name="_xlnm._FilterDatabase" localSheetId="4" hidden="1">Лист1!$A$1:$O$1</definedName>
    <definedName name="_xlnm._FilterDatabase" localSheetId="5" hidden="1">Лист2!$A$1:$E$1</definedName>
    <definedName name="игроки">Spisok!$A$7:$AA$118</definedName>
    <definedName name="игроки1">Spisok!$A$1:$AO$2293</definedName>
  </definedNames>
  <calcPr calcId="152511"/>
</workbook>
</file>

<file path=xl/calcChain.xml><?xml version="1.0" encoding="utf-8"?>
<calcChain xmlns="http://schemas.openxmlformats.org/spreadsheetml/2006/main">
  <c r="Y165" i="19" l="1"/>
  <c r="Y153" i="19"/>
  <c r="Y119" i="19"/>
  <c r="Y28" i="19"/>
  <c r="Y74" i="19"/>
  <c r="Y103" i="19"/>
  <c r="Y54" i="19"/>
  <c r="Y102" i="19"/>
  <c r="E35" i="3" l="1"/>
  <c r="E36" i="3"/>
  <c r="F35" i="3"/>
  <c r="F36" i="3"/>
  <c r="G35" i="3"/>
  <c r="G36" i="3"/>
  <c r="M35" i="3"/>
  <c r="M36" i="3"/>
  <c r="N35" i="3"/>
  <c r="N36" i="3"/>
  <c r="O35" i="3"/>
  <c r="O36" i="3"/>
  <c r="P35" i="3"/>
  <c r="P36" i="3"/>
  <c r="Q35" i="3"/>
  <c r="Q36" i="3"/>
  <c r="R35" i="3"/>
  <c r="R36" i="3"/>
  <c r="S35" i="3"/>
  <c r="S36" i="3"/>
  <c r="T35" i="3"/>
  <c r="T36" i="3"/>
  <c r="V35" i="3"/>
  <c r="V36" i="3"/>
  <c r="V6" i="3"/>
  <c r="V10" i="3"/>
  <c r="V5" i="3"/>
  <c r="V7" i="3"/>
  <c r="V11" i="3"/>
  <c r="V15" i="3"/>
  <c r="V34" i="3"/>
  <c r="V46" i="3"/>
  <c r="V90" i="3"/>
  <c r="V25" i="3"/>
  <c r="V23" i="3"/>
  <c r="V18" i="3"/>
  <c r="V13" i="3"/>
  <c r="V9" i="3"/>
  <c r="V20" i="3"/>
  <c r="V29" i="3"/>
  <c r="V28" i="3"/>
  <c r="V45" i="3"/>
  <c r="V43" i="3"/>
  <c r="V40" i="3"/>
  <c r="V8" i="3"/>
  <c r="V60" i="3"/>
  <c r="V12" i="3"/>
  <c r="V22" i="3"/>
  <c r="V19" i="3"/>
  <c r="V27" i="3"/>
  <c r="V91" i="3"/>
  <c r="V30" i="3"/>
  <c r="V92" i="3"/>
  <c r="V49" i="3"/>
  <c r="V21" i="3"/>
  <c r="V93" i="3"/>
  <c r="V94" i="3"/>
  <c r="V75" i="3"/>
  <c r="V78" i="3"/>
  <c r="V61" i="3"/>
  <c r="V17" i="3"/>
  <c r="V68" i="3"/>
  <c r="V63" i="3"/>
  <c r="V57" i="3"/>
  <c r="V95" i="3"/>
  <c r="V16" i="3"/>
  <c r="V14" i="3"/>
  <c r="V96" i="3"/>
  <c r="V67" i="3"/>
  <c r="V56" i="3"/>
  <c r="V37" i="3"/>
  <c r="V97" i="3"/>
  <c r="V73" i="3"/>
  <c r="V51" i="3"/>
  <c r="V98" i="3"/>
  <c r="V38" i="3"/>
  <c r="V99" i="3"/>
  <c r="V33" i="3"/>
  <c r="V100" i="3"/>
  <c r="V31" i="3"/>
  <c r="V101" i="3"/>
  <c r="V102" i="3"/>
  <c r="V79" i="3"/>
  <c r="V24" i="3"/>
  <c r="V48" i="3"/>
  <c r="V103" i="3"/>
  <c r="V74" i="3"/>
  <c r="V50" i="3"/>
  <c r="V104" i="3"/>
  <c r="V105" i="3"/>
  <c r="V44" i="3"/>
  <c r="V77" i="3"/>
  <c r="V52" i="3"/>
  <c r="V106" i="3"/>
  <c r="V107" i="3"/>
  <c r="V32" i="3"/>
  <c r="V26" i="3"/>
  <c r="V108" i="3"/>
  <c r="V39" i="3"/>
  <c r="V42" i="3"/>
  <c r="V71" i="3"/>
  <c r="V53" i="3"/>
  <c r="V109" i="3"/>
  <c r="V65" i="3"/>
  <c r="V110" i="3"/>
  <c r="V111" i="3"/>
  <c r="V88" i="3"/>
  <c r="V112" i="3"/>
  <c r="V47" i="3"/>
  <c r="V113" i="3"/>
  <c r="V41" i="3"/>
  <c r="V87" i="3"/>
  <c r="V114" i="3"/>
  <c r="V70" i="3"/>
  <c r="V58" i="3"/>
  <c r="V115" i="3"/>
  <c r="V116" i="3"/>
  <c r="V117" i="3"/>
  <c r="V55" i="3"/>
  <c r="V118" i="3"/>
  <c r="V59" i="3"/>
  <c r="V54" i="3"/>
  <c r="V119" i="3"/>
  <c r="V120" i="3"/>
  <c r="V121" i="3"/>
  <c r="V62" i="3"/>
  <c r="V122" i="3"/>
  <c r="V81" i="3"/>
  <c r="V123" i="3"/>
  <c r="V124" i="3"/>
  <c r="V125" i="3"/>
  <c r="V126" i="3"/>
  <c r="V127" i="3"/>
  <c r="V64" i="3"/>
  <c r="V128" i="3"/>
  <c r="V129" i="3"/>
  <c r="V130" i="3"/>
  <c r="V131" i="3"/>
  <c r="V66" i="3"/>
  <c r="V132" i="3"/>
  <c r="V133" i="3"/>
  <c r="V134" i="3"/>
  <c r="V135" i="3"/>
  <c r="V136" i="3"/>
  <c r="V137" i="3"/>
  <c r="V138" i="3"/>
  <c r="V139" i="3"/>
  <c r="V140" i="3"/>
  <c r="V141" i="3"/>
  <c r="V72" i="3"/>
  <c r="V142" i="3"/>
  <c r="V143" i="3"/>
  <c r="V144" i="3"/>
  <c r="V145" i="3"/>
  <c r="V146" i="3"/>
  <c r="V147" i="3"/>
  <c r="V76" i="3"/>
  <c r="V148" i="3"/>
  <c r="V149" i="3"/>
  <c r="V150" i="3"/>
  <c r="V151" i="3"/>
  <c r="V152" i="3"/>
  <c r="V153" i="3"/>
  <c r="V154" i="3"/>
  <c r="V155" i="3"/>
  <c r="V82" i="3"/>
  <c r="V85" i="3"/>
  <c r="V84" i="3"/>
  <c r="V86" i="3"/>
  <c r="V83" i="3"/>
  <c r="V156" i="3"/>
  <c r="V157" i="3"/>
  <c r="V89" i="3"/>
  <c r="V80" i="3"/>
  <c r="V69" i="3"/>
  <c r="U5" i="3"/>
  <c r="U15" i="3"/>
  <c r="U90" i="3"/>
  <c r="U13" i="3"/>
  <c r="U40" i="3"/>
  <c r="U8" i="3"/>
  <c r="U22" i="3"/>
  <c r="U91" i="3"/>
  <c r="U30" i="3"/>
  <c r="U92" i="3"/>
  <c r="U49" i="3"/>
  <c r="U93" i="3"/>
  <c r="U94" i="3"/>
  <c r="U61" i="3"/>
  <c r="U17" i="3"/>
  <c r="U68" i="3"/>
  <c r="U63" i="3"/>
  <c r="U57" i="3"/>
  <c r="U95" i="3"/>
  <c r="U96" i="3"/>
  <c r="U56" i="3"/>
  <c r="U37" i="3"/>
  <c r="U97" i="3"/>
  <c r="U73" i="3"/>
  <c r="U51" i="3"/>
  <c r="U98" i="3"/>
  <c r="U99" i="3"/>
  <c r="U100" i="3"/>
  <c r="U101" i="3"/>
  <c r="U102" i="3"/>
  <c r="U79" i="3"/>
  <c r="U48" i="3"/>
  <c r="U103" i="3"/>
  <c r="U104" i="3"/>
  <c r="U105" i="3"/>
  <c r="U44" i="3"/>
  <c r="U77" i="3"/>
  <c r="U52" i="3"/>
  <c r="U106" i="3"/>
  <c r="U107" i="3"/>
  <c r="U108" i="3"/>
  <c r="U39" i="3"/>
  <c r="U42" i="3"/>
  <c r="U71" i="3"/>
  <c r="U53" i="3"/>
  <c r="U109" i="3"/>
  <c r="U65" i="3"/>
  <c r="U110" i="3"/>
  <c r="U111" i="3"/>
  <c r="U112" i="3"/>
  <c r="U113" i="3"/>
  <c r="U87" i="3"/>
  <c r="U114" i="3"/>
  <c r="U70" i="3"/>
  <c r="U58" i="3"/>
  <c r="U115" i="3"/>
  <c r="U116" i="3"/>
  <c r="U117" i="3"/>
  <c r="U118" i="3"/>
  <c r="U59" i="3"/>
  <c r="U119" i="3"/>
  <c r="U120" i="3"/>
  <c r="U121" i="3"/>
  <c r="U62" i="3"/>
  <c r="U122" i="3"/>
  <c r="U81" i="3"/>
  <c r="U123" i="3"/>
  <c r="U124" i="3"/>
  <c r="U125" i="3"/>
  <c r="U126" i="3"/>
  <c r="U127" i="3"/>
  <c r="U64" i="3"/>
  <c r="U128" i="3"/>
  <c r="U129" i="3"/>
  <c r="U130" i="3"/>
  <c r="U131" i="3"/>
  <c r="U66" i="3"/>
  <c r="U132" i="3"/>
  <c r="U133" i="3"/>
  <c r="U134" i="3"/>
  <c r="U135" i="3"/>
  <c r="U136" i="3"/>
  <c r="U137" i="3"/>
  <c r="U138" i="3"/>
  <c r="U139" i="3"/>
  <c r="U140" i="3"/>
  <c r="U141" i="3"/>
  <c r="U72" i="3"/>
  <c r="U142" i="3"/>
  <c r="U143" i="3"/>
  <c r="U144" i="3"/>
  <c r="U145" i="3"/>
  <c r="U146" i="3"/>
  <c r="U147" i="3"/>
  <c r="U76" i="3"/>
  <c r="U148" i="3"/>
  <c r="U149" i="3"/>
  <c r="U150" i="3"/>
  <c r="U151" i="3"/>
  <c r="U152" i="3"/>
  <c r="U153" i="3"/>
  <c r="U154" i="3"/>
  <c r="U155" i="3"/>
  <c r="U82" i="3"/>
  <c r="U85" i="3"/>
  <c r="U156" i="3"/>
  <c r="U157" i="3"/>
  <c r="U89" i="3"/>
  <c r="W172" i="19"/>
  <c r="U6" i="3" s="1"/>
  <c r="W144" i="19"/>
  <c r="U12" i="3" s="1"/>
  <c r="W185" i="19"/>
  <c r="U34" i="3" s="1"/>
  <c r="W120" i="19"/>
  <c r="U35" i="3" s="1"/>
  <c r="W21" i="19"/>
  <c r="U36" i="3" s="1"/>
  <c r="W87" i="19"/>
  <c r="U24" i="3" s="1"/>
  <c r="W74" i="19"/>
  <c r="U7" i="3" s="1"/>
  <c r="W29" i="19"/>
  <c r="U19" i="3" s="1"/>
  <c r="W152" i="19"/>
  <c r="U16" i="3" s="1"/>
  <c r="W10" i="19"/>
  <c r="U10" i="3" s="1"/>
  <c r="W64" i="19"/>
  <c r="U20" i="3" s="1"/>
  <c r="W82" i="19"/>
  <c r="U23" i="3" s="1"/>
  <c r="W106" i="19"/>
  <c r="U41" i="3" s="1"/>
  <c r="W122" i="19"/>
  <c r="U25" i="3" s="1"/>
  <c r="W90" i="19"/>
  <c r="U27" i="3" s="1"/>
  <c r="W143" i="19"/>
  <c r="U32" i="3" s="1"/>
  <c r="W119" i="19"/>
  <c r="U9" i="3" s="1"/>
  <c r="W16" i="19"/>
  <c r="U33" i="3" s="1"/>
  <c r="W147" i="19"/>
  <c r="U28" i="3" s="1"/>
  <c r="W28" i="19"/>
  <c r="U11" i="3" s="1"/>
  <c r="W134" i="19"/>
  <c r="U26" i="3" s="1"/>
  <c r="W77" i="19"/>
  <c r="U38" i="3" s="1"/>
  <c r="W52" i="19"/>
  <c r="U45" i="3" s="1"/>
  <c r="W170" i="19"/>
  <c r="U31" i="3" s="1"/>
  <c r="W177" i="19"/>
  <c r="U43" i="3" s="1"/>
  <c r="W183" i="19"/>
  <c r="U46" i="3" s="1"/>
  <c r="W157" i="19"/>
  <c r="U21" i="3" s="1"/>
  <c r="W43" i="19"/>
  <c r="U60" i="3" s="1"/>
  <c r="W86" i="19"/>
  <c r="U67" i="3" s="1"/>
  <c r="W88" i="19"/>
  <c r="U50" i="3" s="1"/>
  <c r="W184" i="19"/>
  <c r="U69" i="3" s="1"/>
  <c r="W15" i="19"/>
  <c r="U54" i="3" s="1"/>
  <c r="W153" i="19"/>
  <c r="U14" i="3" s="1"/>
  <c r="W14" i="19"/>
  <c r="U74" i="3" s="1"/>
  <c r="W167" i="19"/>
  <c r="U75" i="3" s="1"/>
  <c r="W124" i="19"/>
  <c r="U47" i="3" s="1"/>
  <c r="W107" i="19"/>
  <c r="U78" i="3" s="1"/>
  <c r="W33" i="19"/>
  <c r="U80" i="3" s="1"/>
  <c r="W47" i="19"/>
  <c r="U84" i="3" s="1"/>
  <c r="W100" i="19"/>
  <c r="U55" i="3" s="1"/>
  <c r="W102" i="19"/>
  <c r="U29" i="3" s="1"/>
  <c r="W54" i="19"/>
  <c r="U18" i="3" s="1"/>
  <c r="W176" i="19"/>
  <c r="U83" i="3" s="1"/>
  <c r="W149" i="19"/>
  <c r="U88" i="3" s="1"/>
  <c r="W196" i="19"/>
  <c r="U86" i="3" s="1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2" i="23"/>
  <c r="E80" i="3"/>
  <c r="E69" i="3"/>
  <c r="F80" i="3"/>
  <c r="F69" i="3"/>
  <c r="G80" i="3"/>
  <c r="G69" i="3"/>
  <c r="M80" i="3"/>
  <c r="M69" i="3"/>
  <c r="N80" i="3"/>
  <c r="N69" i="3"/>
  <c r="O80" i="3"/>
  <c r="O69" i="3"/>
  <c r="P80" i="3"/>
  <c r="P69" i="3"/>
  <c r="Q80" i="3"/>
  <c r="Q69" i="3"/>
  <c r="R80" i="3"/>
  <c r="R69" i="3"/>
  <c r="S80" i="3"/>
  <c r="S69" i="3"/>
  <c r="T80" i="3"/>
  <c r="T69" i="3"/>
  <c r="K35" i="3" l="1"/>
  <c r="L35" i="3" s="1"/>
  <c r="K36" i="3"/>
  <c r="L36" i="3" s="1"/>
  <c r="W35" i="3"/>
  <c r="W36" i="3"/>
  <c r="W69" i="3"/>
  <c r="W80" i="3"/>
  <c r="K69" i="3"/>
  <c r="L69" i="3" s="1"/>
  <c r="K80" i="3"/>
  <c r="L80" i="3" s="1"/>
  <c r="U172" i="19"/>
  <c r="U119" i="19"/>
  <c r="U74" i="19"/>
  <c r="T7" i="3" s="1"/>
  <c r="U162" i="19"/>
  <c r="T15" i="3" s="1"/>
  <c r="U123" i="19"/>
  <c r="U153" i="19"/>
  <c r="U28" i="19"/>
  <c r="T11" i="3" s="1"/>
  <c r="U136" i="19"/>
  <c r="T58" i="3" s="1"/>
  <c r="U54" i="19"/>
  <c r="U35" i="19"/>
  <c r="U53" i="19"/>
  <c r="T70" i="3" s="1"/>
  <c r="U78" i="19"/>
  <c r="T62" i="3" s="1"/>
  <c r="U196" i="19"/>
  <c r="C10" i="22"/>
  <c r="C5" i="22"/>
  <c r="C3" i="22"/>
  <c r="C4" i="22"/>
  <c r="C7" i="22"/>
  <c r="C14" i="22"/>
  <c r="C8" i="22"/>
  <c r="C6" i="22"/>
  <c r="C12" i="22"/>
  <c r="C9" i="22"/>
  <c r="C11" i="22"/>
  <c r="C2" i="22"/>
  <c r="C13" i="22"/>
  <c r="T6" i="3"/>
  <c r="T5" i="3"/>
  <c r="T10" i="3"/>
  <c r="T34" i="3"/>
  <c r="T46" i="3"/>
  <c r="T90" i="3"/>
  <c r="T25" i="3"/>
  <c r="T23" i="3"/>
  <c r="T13" i="3"/>
  <c r="T18" i="3"/>
  <c r="T20" i="3"/>
  <c r="T9" i="3"/>
  <c r="T29" i="3"/>
  <c r="T28" i="3"/>
  <c r="T45" i="3"/>
  <c r="T43" i="3"/>
  <c r="T40" i="3"/>
  <c r="T8" i="3"/>
  <c r="T60" i="3"/>
  <c r="T12" i="3"/>
  <c r="T22" i="3"/>
  <c r="T19" i="3"/>
  <c r="T27" i="3"/>
  <c r="T91" i="3"/>
  <c r="T30" i="3"/>
  <c r="T92" i="3"/>
  <c r="T49" i="3"/>
  <c r="T21" i="3"/>
  <c r="T93" i="3"/>
  <c r="T94" i="3"/>
  <c r="T75" i="3"/>
  <c r="T78" i="3"/>
  <c r="T61" i="3"/>
  <c r="T63" i="3"/>
  <c r="T57" i="3"/>
  <c r="T95" i="3"/>
  <c r="T16" i="3"/>
  <c r="T68" i="3"/>
  <c r="T96" i="3"/>
  <c r="T67" i="3"/>
  <c r="T56" i="3"/>
  <c r="T37" i="3"/>
  <c r="T97" i="3"/>
  <c r="T17" i="3"/>
  <c r="T73" i="3"/>
  <c r="T51" i="3"/>
  <c r="T98" i="3"/>
  <c r="T14" i="3"/>
  <c r="T38" i="3"/>
  <c r="T99" i="3"/>
  <c r="T33" i="3"/>
  <c r="T100" i="3"/>
  <c r="T31" i="3"/>
  <c r="T101" i="3"/>
  <c r="T102" i="3"/>
  <c r="T79" i="3"/>
  <c r="T24" i="3"/>
  <c r="T48" i="3"/>
  <c r="T103" i="3"/>
  <c r="T74" i="3"/>
  <c r="T50" i="3"/>
  <c r="T104" i="3"/>
  <c r="T105" i="3"/>
  <c r="T44" i="3"/>
  <c r="T77" i="3"/>
  <c r="T52" i="3"/>
  <c r="T106" i="3"/>
  <c r="T107" i="3"/>
  <c r="T32" i="3"/>
  <c r="T26" i="3"/>
  <c r="T108" i="3"/>
  <c r="T39" i="3"/>
  <c r="T42" i="3"/>
  <c r="T71" i="3"/>
  <c r="T53" i="3"/>
  <c r="T109" i="3"/>
  <c r="T65" i="3"/>
  <c r="T110" i="3"/>
  <c r="T111" i="3"/>
  <c r="T88" i="3"/>
  <c r="T112" i="3"/>
  <c r="T47" i="3"/>
  <c r="T113" i="3"/>
  <c r="T41" i="3"/>
  <c r="T87" i="3"/>
  <c r="T114" i="3"/>
  <c r="T115" i="3"/>
  <c r="T116" i="3"/>
  <c r="T117" i="3"/>
  <c r="T55" i="3"/>
  <c r="T118" i="3"/>
  <c r="T59" i="3"/>
  <c r="T54" i="3"/>
  <c r="T119" i="3"/>
  <c r="T120" i="3"/>
  <c r="T121" i="3"/>
  <c r="T122" i="3"/>
  <c r="T81" i="3"/>
  <c r="T123" i="3"/>
  <c r="T124" i="3"/>
  <c r="T125" i="3"/>
  <c r="T126" i="3"/>
  <c r="T127" i="3"/>
  <c r="T64" i="3"/>
  <c r="T128" i="3"/>
  <c r="T129" i="3"/>
  <c r="T130" i="3"/>
  <c r="T131" i="3"/>
  <c r="T66" i="3"/>
  <c r="T132" i="3"/>
  <c r="T133" i="3"/>
  <c r="T134" i="3"/>
  <c r="T135" i="3"/>
  <c r="T136" i="3"/>
  <c r="T137" i="3"/>
  <c r="T138" i="3"/>
  <c r="T139" i="3"/>
  <c r="T140" i="3"/>
  <c r="T141" i="3"/>
  <c r="T72" i="3"/>
  <c r="T142" i="3"/>
  <c r="T143" i="3"/>
  <c r="T144" i="3"/>
  <c r="T145" i="3"/>
  <c r="T146" i="3"/>
  <c r="T147" i="3"/>
  <c r="T76" i="3"/>
  <c r="T148" i="3"/>
  <c r="T149" i="3"/>
  <c r="T150" i="3"/>
  <c r="T151" i="3"/>
  <c r="T152" i="3"/>
  <c r="T153" i="3"/>
  <c r="T154" i="3"/>
  <c r="T155" i="3"/>
  <c r="T82" i="3"/>
  <c r="T85" i="3"/>
  <c r="T84" i="3"/>
  <c r="T83" i="3"/>
  <c r="T156" i="3"/>
  <c r="T157" i="3"/>
  <c r="T89" i="3"/>
  <c r="T86" i="3"/>
  <c r="M86" i="3"/>
  <c r="N86" i="3"/>
  <c r="O86" i="3"/>
  <c r="P86" i="3"/>
  <c r="Q86" i="3"/>
  <c r="R86" i="3"/>
  <c r="S86" i="3"/>
  <c r="E86" i="3"/>
  <c r="F86" i="3"/>
  <c r="G86" i="3"/>
  <c r="K86" i="3" l="1"/>
  <c r="L86" i="3" s="1"/>
  <c r="G11" i="22"/>
  <c r="G14" i="22"/>
  <c r="H14" i="22" s="1"/>
  <c r="I14" i="22" s="1"/>
  <c r="J14" i="22" s="1"/>
  <c r="K14" i="22" s="1"/>
  <c r="M14" i="22" s="1"/>
  <c r="N14" i="22" s="1"/>
  <c r="G12" i="22"/>
  <c r="G7" i="22"/>
  <c r="H7" i="22" s="1"/>
  <c r="I7" i="22" s="1"/>
  <c r="J7" i="22" s="1"/>
  <c r="K7" i="22" s="1"/>
  <c r="M7" i="22" s="1"/>
  <c r="N7" i="22" s="1"/>
  <c r="G10" i="22"/>
  <c r="H10" i="22" s="1"/>
  <c r="I10" i="22" s="1"/>
  <c r="J10" i="22" s="1"/>
  <c r="K10" i="22" s="1"/>
  <c r="M10" i="22" s="1"/>
  <c r="N10" i="22" s="1"/>
  <c r="G8" i="22"/>
  <c r="G9" i="22"/>
  <c r="G5" i="22"/>
  <c r="H5" i="22" s="1"/>
  <c r="I5" i="22" s="1"/>
  <c r="J5" i="22" s="1"/>
  <c r="K5" i="22" s="1"/>
  <c r="M5" i="22" s="1"/>
  <c r="N5" i="22" s="1"/>
  <c r="G13" i="22"/>
  <c r="G4" i="22"/>
  <c r="H4" i="22" s="1"/>
  <c r="I4" i="22" s="1"/>
  <c r="J4" i="22" s="1"/>
  <c r="K4" i="22" s="1"/>
  <c r="M4" i="22" s="1"/>
  <c r="N4" i="22" s="1"/>
  <c r="G2" i="22"/>
  <c r="G6" i="22"/>
  <c r="G3" i="22"/>
  <c r="H3" i="22" s="1"/>
  <c r="I3" i="22" s="1"/>
  <c r="J3" i="22" s="1"/>
  <c r="K3" i="22" s="1"/>
  <c r="M3" i="22" s="1"/>
  <c r="N3" i="22" s="1"/>
  <c r="W86" i="3"/>
  <c r="S10" i="19"/>
  <c r="S62" i="19"/>
  <c r="S121" i="19"/>
  <c r="S74" i="19"/>
  <c r="S165" i="19"/>
  <c r="S144" i="19"/>
  <c r="S80" i="19"/>
  <c r="S134" i="19"/>
  <c r="S152" i="19"/>
  <c r="S16" i="19"/>
  <c r="S143" i="19"/>
  <c r="S123" i="19"/>
  <c r="S119" i="19"/>
  <c r="S157" i="19"/>
  <c r="S102" i="19"/>
  <c r="S137" i="19"/>
  <c r="S124" i="19"/>
  <c r="S18" i="19"/>
  <c r="S57" i="19"/>
  <c r="S153" i="19"/>
  <c r="S128" i="19"/>
  <c r="S98" i="19"/>
  <c r="S103" i="19"/>
  <c r="S6" i="19"/>
  <c r="O5" i="22" l="1"/>
  <c r="O7" i="22"/>
  <c r="O4" i="22"/>
  <c r="O14" i="22"/>
  <c r="O3" i="22"/>
  <c r="O10" i="22"/>
  <c r="Q123" i="19"/>
  <c r="R17" i="3"/>
  <c r="R124" i="3"/>
  <c r="R90" i="3"/>
  <c r="R105" i="3"/>
  <c r="R97" i="3"/>
  <c r="R74" i="3"/>
  <c r="R33" i="3"/>
  <c r="R95" i="3"/>
  <c r="R151" i="3"/>
  <c r="R144" i="3"/>
  <c r="R100" i="3"/>
  <c r="R44" i="3"/>
  <c r="R152" i="3"/>
  <c r="R11" i="3"/>
  <c r="R19" i="3"/>
  <c r="R139" i="3"/>
  <c r="R154" i="3"/>
  <c r="R94" i="3"/>
  <c r="R68" i="3"/>
  <c r="R129" i="3"/>
  <c r="R128" i="3"/>
  <c r="R51" i="3"/>
  <c r="R96" i="3"/>
  <c r="R156" i="3"/>
  <c r="R71" i="3"/>
  <c r="R84" i="3"/>
  <c r="R143" i="3"/>
  <c r="R137" i="3"/>
  <c r="R148" i="3"/>
  <c r="R18" i="3"/>
  <c r="R109" i="3"/>
  <c r="R91" i="3"/>
  <c r="R153" i="3"/>
  <c r="R92" i="3"/>
  <c r="R157" i="3"/>
  <c r="R103" i="3"/>
  <c r="R30" i="3"/>
  <c r="R127" i="3"/>
  <c r="R138" i="3"/>
  <c r="R77" i="3"/>
  <c r="R104" i="3"/>
  <c r="R110" i="3"/>
  <c r="R99" i="3"/>
  <c r="R7" i="3"/>
  <c r="R108" i="3"/>
  <c r="R72" i="3"/>
  <c r="R37" i="3"/>
  <c r="R120" i="3"/>
  <c r="R146" i="3"/>
  <c r="R67" i="3"/>
  <c r="R112" i="3"/>
  <c r="R135" i="3"/>
  <c r="R66" i="3"/>
  <c r="R123" i="3"/>
  <c r="R111" i="3"/>
  <c r="R70" i="3"/>
  <c r="R78" i="3"/>
  <c r="R93" i="3"/>
  <c r="R132" i="3"/>
  <c r="R136" i="3"/>
  <c r="R102" i="3"/>
  <c r="R125" i="3"/>
  <c r="R130" i="3"/>
  <c r="R150" i="3"/>
  <c r="R133" i="3"/>
  <c r="R82" i="3"/>
  <c r="R42" i="3"/>
  <c r="R122" i="3"/>
  <c r="R131" i="3"/>
  <c r="R140" i="3"/>
  <c r="R58" i="3"/>
  <c r="Q98" i="19"/>
  <c r="Q102" i="19"/>
  <c r="Q10" i="19"/>
  <c r="Q11" i="19"/>
  <c r="Q15" i="19"/>
  <c r="Q18" i="19"/>
  <c r="Q23" i="19"/>
  <c r="Q41" i="19"/>
  <c r="Q43" i="19"/>
  <c r="Q52" i="19"/>
  <c r="Q57" i="19"/>
  <c r="Q62" i="19"/>
  <c r="Q64" i="19"/>
  <c r="Q77" i="19"/>
  <c r="Q78" i="19"/>
  <c r="Q82" i="19"/>
  <c r="Q85" i="19"/>
  <c r="Q87" i="19"/>
  <c r="Q88" i="19"/>
  <c r="Q90" i="19"/>
  <c r="Q100" i="19"/>
  <c r="R55" i="3" s="1"/>
  <c r="Q101" i="19"/>
  <c r="R59" i="3" s="1"/>
  <c r="Q103" i="19"/>
  <c r="Q106" i="19"/>
  <c r="Q118" i="19"/>
  <c r="Q119" i="19"/>
  <c r="Q121" i="19"/>
  <c r="Q122" i="19"/>
  <c r="Q124" i="19"/>
  <c r="Q134" i="19"/>
  <c r="R26" i="3" s="1"/>
  <c r="Q144" i="19"/>
  <c r="Q145" i="19"/>
  <c r="Q147" i="19"/>
  <c r="Q152" i="19"/>
  <c r="Q153" i="19"/>
  <c r="Q165" i="19"/>
  <c r="Q170" i="19"/>
  <c r="Q172" i="19"/>
  <c r="Q176" i="19"/>
  <c r="Q178" i="19"/>
  <c r="Q181" i="19"/>
  <c r="Q183" i="19"/>
  <c r="Q192" i="19"/>
  <c r="E85" i="3"/>
  <c r="E55" i="3"/>
  <c r="E59" i="3"/>
  <c r="E26" i="3"/>
  <c r="E83" i="3"/>
  <c r="E89" i="3"/>
  <c r="F85" i="3"/>
  <c r="F55" i="3"/>
  <c r="F59" i="3"/>
  <c r="F26" i="3"/>
  <c r="F83" i="3"/>
  <c r="F89" i="3"/>
  <c r="G85" i="3"/>
  <c r="G55" i="3"/>
  <c r="G59" i="3"/>
  <c r="G26" i="3"/>
  <c r="G83" i="3"/>
  <c r="G89" i="3"/>
  <c r="M85" i="3"/>
  <c r="M55" i="3"/>
  <c r="M59" i="3"/>
  <c r="M26" i="3"/>
  <c r="M83" i="3"/>
  <c r="M89" i="3"/>
  <c r="N85" i="3"/>
  <c r="N55" i="3"/>
  <c r="N59" i="3"/>
  <c r="N26" i="3"/>
  <c r="N83" i="3"/>
  <c r="N89" i="3"/>
  <c r="O85" i="3"/>
  <c r="O55" i="3"/>
  <c r="O59" i="3"/>
  <c r="O26" i="3"/>
  <c r="O83" i="3"/>
  <c r="O89" i="3"/>
  <c r="P85" i="3"/>
  <c r="P55" i="3"/>
  <c r="P59" i="3"/>
  <c r="P26" i="3"/>
  <c r="P83" i="3"/>
  <c r="P89" i="3"/>
  <c r="Q85" i="3"/>
  <c r="Q55" i="3"/>
  <c r="Q59" i="3"/>
  <c r="Q26" i="3"/>
  <c r="Q83" i="3"/>
  <c r="Q89" i="3"/>
  <c r="S85" i="3"/>
  <c r="S55" i="3"/>
  <c r="S59" i="3"/>
  <c r="S26" i="3"/>
  <c r="S83" i="3"/>
  <c r="S89" i="3"/>
  <c r="K26" i="3" l="1"/>
  <c r="L26" i="3" s="1"/>
  <c r="K59" i="3"/>
  <c r="L59" i="3" s="1"/>
  <c r="K55" i="3"/>
  <c r="L55" i="3" s="1"/>
  <c r="R83" i="3"/>
  <c r="Q72" i="19"/>
  <c r="R89" i="3" s="1"/>
  <c r="K89" i="3" s="1"/>
  <c r="Q37" i="19"/>
  <c r="R85" i="3" s="1"/>
  <c r="K85" i="3" s="1"/>
  <c r="W59" i="3"/>
  <c r="W26" i="3"/>
  <c r="W55" i="3"/>
  <c r="O10" i="19"/>
  <c r="O54" i="19"/>
  <c r="O57" i="19"/>
  <c r="O62" i="19"/>
  <c r="O74" i="19"/>
  <c r="O80" i="19"/>
  <c r="O98" i="19"/>
  <c r="O102" i="19"/>
  <c r="O103" i="19"/>
  <c r="O53" i="19"/>
  <c r="O119" i="19"/>
  <c r="O121" i="19"/>
  <c r="O123" i="19"/>
  <c r="O137" i="19"/>
  <c r="O145" i="19"/>
  <c r="O153" i="19"/>
  <c r="O165" i="19"/>
  <c r="O172" i="19"/>
  <c r="O177" i="19"/>
  <c r="L85" i="3" l="1"/>
  <c r="K83" i="3"/>
  <c r="L83" i="3" s="1"/>
  <c r="W83" i="3"/>
  <c r="L89" i="3"/>
  <c r="W89" i="3"/>
  <c r="W85" i="3"/>
  <c r="M17" i="3"/>
  <c r="N17" i="3"/>
  <c r="O17" i="3"/>
  <c r="P17" i="3"/>
  <c r="Q17" i="3"/>
  <c r="S17" i="3"/>
  <c r="E17" i="3"/>
  <c r="F17" i="3"/>
  <c r="G17" i="3"/>
  <c r="K17" i="3" l="1"/>
  <c r="L17" i="3" s="1"/>
  <c r="W17" i="3"/>
  <c r="M162" i="19"/>
  <c r="M157" i="19"/>
  <c r="P21" i="3" s="1"/>
  <c r="M121" i="19"/>
  <c r="M74" i="19"/>
  <c r="P7" i="3" s="1"/>
  <c r="M54" i="19"/>
  <c r="P18" i="3" s="1"/>
  <c r="M40" i="19"/>
  <c r="P51" i="3" s="1"/>
  <c r="M28" i="19"/>
  <c r="M102" i="19"/>
  <c r="P29" i="3" s="1"/>
  <c r="M153" i="19"/>
  <c r="P14" i="3" s="1"/>
  <c r="M189" i="19"/>
  <c r="P64" i="3" s="1"/>
  <c r="M103" i="19"/>
  <c r="P39" i="3" s="1"/>
  <c r="M79" i="19"/>
  <c r="P72" i="3" s="1"/>
  <c r="M190" i="19"/>
  <c r="P76" i="3" s="1"/>
  <c r="M126" i="19"/>
  <c r="P82" i="3" s="1"/>
  <c r="M171" i="19"/>
  <c r="E82" i="3"/>
  <c r="E64" i="3"/>
  <c r="E76" i="3"/>
  <c r="E72" i="3"/>
  <c r="F82" i="3"/>
  <c r="F64" i="3"/>
  <c r="F76" i="3"/>
  <c r="F72" i="3"/>
  <c r="G82" i="3"/>
  <c r="G64" i="3"/>
  <c r="G76" i="3"/>
  <c r="G72" i="3"/>
  <c r="M82" i="3"/>
  <c r="M64" i="3"/>
  <c r="M76" i="3"/>
  <c r="M72" i="3"/>
  <c r="N82" i="3"/>
  <c r="N64" i="3"/>
  <c r="N76" i="3"/>
  <c r="N72" i="3"/>
  <c r="O82" i="3"/>
  <c r="O64" i="3"/>
  <c r="O76" i="3"/>
  <c r="O72" i="3"/>
  <c r="Q82" i="3"/>
  <c r="Q64" i="3"/>
  <c r="Q76" i="3"/>
  <c r="Q72" i="3"/>
  <c r="R64" i="3"/>
  <c r="R76" i="3"/>
  <c r="S82" i="3"/>
  <c r="S64" i="3"/>
  <c r="S76" i="3"/>
  <c r="S72" i="3"/>
  <c r="S10" i="3"/>
  <c r="S5" i="3"/>
  <c r="S11" i="3"/>
  <c r="S34" i="3"/>
  <c r="S7" i="3"/>
  <c r="S90" i="3"/>
  <c r="S46" i="3"/>
  <c r="S15" i="3"/>
  <c r="S25" i="3"/>
  <c r="S23" i="3"/>
  <c r="S18" i="3"/>
  <c r="S20" i="3"/>
  <c r="S13" i="3"/>
  <c r="S29" i="3"/>
  <c r="S28" i="3"/>
  <c r="S9" i="3"/>
  <c r="S45" i="3"/>
  <c r="S60" i="3"/>
  <c r="S43" i="3"/>
  <c r="S19" i="3"/>
  <c r="S40" i="3"/>
  <c r="S22" i="3"/>
  <c r="S91" i="3"/>
  <c r="S30" i="3"/>
  <c r="S92" i="3"/>
  <c r="S12" i="3"/>
  <c r="S8" i="3"/>
  <c r="S93" i="3"/>
  <c r="S27" i="3"/>
  <c r="S94" i="3"/>
  <c r="S75" i="3"/>
  <c r="S78" i="3"/>
  <c r="S57" i="3"/>
  <c r="S95" i="3"/>
  <c r="S49" i="3"/>
  <c r="S68" i="3"/>
  <c r="S96" i="3"/>
  <c r="S61" i="3"/>
  <c r="S67" i="3"/>
  <c r="S97" i="3"/>
  <c r="S63" i="3"/>
  <c r="S98" i="3"/>
  <c r="S99" i="3"/>
  <c r="S73" i="3"/>
  <c r="S100" i="3"/>
  <c r="S101" i="3"/>
  <c r="S102" i="3"/>
  <c r="S103" i="3"/>
  <c r="S74" i="3"/>
  <c r="S56" i="3"/>
  <c r="S104" i="3"/>
  <c r="S79" i="3"/>
  <c r="S21" i="3"/>
  <c r="S105" i="3"/>
  <c r="S44" i="3"/>
  <c r="S77" i="3"/>
  <c r="S106" i="3"/>
  <c r="S107" i="3"/>
  <c r="S38" i="3"/>
  <c r="S51" i="3"/>
  <c r="S108" i="3"/>
  <c r="S33" i="3"/>
  <c r="S71" i="3"/>
  <c r="S50" i="3"/>
  <c r="S37" i="3"/>
  <c r="S42" i="3"/>
  <c r="S109" i="3"/>
  <c r="S24" i="3"/>
  <c r="S31" i="3"/>
  <c r="S110" i="3"/>
  <c r="S111" i="3"/>
  <c r="S88" i="3"/>
  <c r="S112" i="3"/>
  <c r="S113" i="3"/>
  <c r="S114" i="3"/>
  <c r="S48" i="3"/>
  <c r="S87" i="3"/>
  <c r="S115" i="3"/>
  <c r="S65" i="3"/>
  <c r="S32" i="3"/>
  <c r="S116" i="3"/>
  <c r="S117" i="3"/>
  <c r="S52" i="3"/>
  <c r="S118" i="3"/>
  <c r="S119" i="3"/>
  <c r="S120" i="3"/>
  <c r="S121" i="3"/>
  <c r="S16" i="3"/>
  <c r="S122" i="3"/>
  <c r="S123" i="3"/>
  <c r="S124" i="3"/>
  <c r="S125" i="3"/>
  <c r="S126" i="3"/>
  <c r="S127" i="3"/>
  <c r="S41" i="3"/>
  <c r="S128" i="3"/>
  <c r="S14" i="3"/>
  <c r="S129" i="3"/>
  <c r="S130" i="3"/>
  <c r="S131" i="3"/>
  <c r="S66" i="3"/>
  <c r="S132" i="3"/>
  <c r="S39" i="3"/>
  <c r="S133" i="3"/>
  <c r="S134" i="3"/>
  <c r="S135" i="3"/>
  <c r="S136" i="3"/>
  <c r="S137" i="3"/>
  <c r="S70" i="3"/>
  <c r="S138" i="3"/>
  <c r="S139" i="3"/>
  <c r="S81" i="3"/>
  <c r="S140" i="3"/>
  <c r="S141" i="3"/>
  <c r="S142" i="3"/>
  <c r="S143" i="3"/>
  <c r="S144" i="3"/>
  <c r="S145" i="3"/>
  <c r="S146" i="3"/>
  <c r="S147" i="3"/>
  <c r="S53" i="3"/>
  <c r="S62" i="3"/>
  <c r="S148" i="3"/>
  <c r="S149" i="3"/>
  <c r="S150" i="3"/>
  <c r="S151" i="3"/>
  <c r="S152" i="3"/>
  <c r="S153" i="3"/>
  <c r="S154" i="3"/>
  <c r="S155" i="3"/>
  <c r="S54" i="3"/>
  <c r="S84" i="3"/>
  <c r="S58" i="3"/>
  <c r="S47" i="3"/>
  <c r="S156" i="3"/>
  <c r="S157" i="3"/>
  <c r="S6" i="3"/>
  <c r="R10" i="3"/>
  <c r="R5" i="3"/>
  <c r="R34" i="3"/>
  <c r="R46" i="3"/>
  <c r="R15" i="3"/>
  <c r="R25" i="3"/>
  <c r="R23" i="3"/>
  <c r="R20" i="3"/>
  <c r="R13" i="3"/>
  <c r="R29" i="3"/>
  <c r="R28" i="3"/>
  <c r="R9" i="3"/>
  <c r="R45" i="3"/>
  <c r="R60" i="3"/>
  <c r="R43" i="3"/>
  <c r="R40" i="3"/>
  <c r="R22" i="3"/>
  <c r="R12" i="3"/>
  <c r="R8" i="3"/>
  <c r="R27" i="3"/>
  <c r="R75" i="3"/>
  <c r="R57" i="3"/>
  <c r="R49" i="3"/>
  <c r="R61" i="3"/>
  <c r="R63" i="3"/>
  <c r="R98" i="3"/>
  <c r="R73" i="3"/>
  <c r="R101" i="3"/>
  <c r="R56" i="3"/>
  <c r="R79" i="3"/>
  <c r="R21" i="3"/>
  <c r="R106" i="3"/>
  <c r="R107" i="3"/>
  <c r="R38" i="3"/>
  <c r="R50" i="3"/>
  <c r="R24" i="3"/>
  <c r="R31" i="3"/>
  <c r="R88" i="3"/>
  <c r="R113" i="3"/>
  <c r="R114" i="3"/>
  <c r="R48" i="3"/>
  <c r="R87" i="3"/>
  <c r="R115" i="3"/>
  <c r="R65" i="3"/>
  <c r="R32" i="3"/>
  <c r="R116" i="3"/>
  <c r="R117" i="3"/>
  <c r="R52" i="3"/>
  <c r="R118" i="3"/>
  <c r="R119" i="3"/>
  <c r="R121" i="3"/>
  <c r="R16" i="3"/>
  <c r="R126" i="3"/>
  <c r="R41" i="3"/>
  <c r="R14" i="3"/>
  <c r="R39" i="3"/>
  <c r="R134" i="3"/>
  <c r="R81" i="3"/>
  <c r="R141" i="3"/>
  <c r="R142" i="3"/>
  <c r="R145" i="3"/>
  <c r="R147" i="3"/>
  <c r="R53" i="3"/>
  <c r="R62" i="3"/>
  <c r="R149" i="3"/>
  <c r="R155" i="3"/>
  <c r="R54" i="3"/>
  <c r="R47" i="3"/>
  <c r="R6" i="3"/>
  <c r="Q10" i="3"/>
  <c r="Q5" i="3"/>
  <c r="Q11" i="3"/>
  <c r="Q34" i="3"/>
  <c r="Q7" i="3"/>
  <c r="Q90" i="3"/>
  <c r="Q46" i="3"/>
  <c r="Q15" i="3"/>
  <c r="Q25" i="3"/>
  <c r="Q23" i="3"/>
  <c r="Q18" i="3"/>
  <c r="Q20" i="3"/>
  <c r="Q13" i="3"/>
  <c r="Q29" i="3"/>
  <c r="Q28" i="3"/>
  <c r="Q9" i="3"/>
  <c r="Q45" i="3"/>
  <c r="Q60" i="3"/>
  <c r="Q43" i="3"/>
  <c r="Q19" i="3"/>
  <c r="Q40" i="3"/>
  <c r="Q22" i="3"/>
  <c r="Q91" i="3"/>
  <c r="Q30" i="3"/>
  <c r="Q92" i="3"/>
  <c r="Q12" i="3"/>
  <c r="Q8" i="3"/>
  <c r="Q93" i="3"/>
  <c r="Q27" i="3"/>
  <c r="Q94" i="3"/>
  <c r="Q75" i="3"/>
  <c r="Q78" i="3"/>
  <c r="Q57" i="3"/>
  <c r="Q95" i="3"/>
  <c r="Q49" i="3"/>
  <c r="Q68" i="3"/>
  <c r="Q96" i="3"/>
  <c r="Q61" i="3"/>
  <c r="Q67" i="3"/>
  <c r="Q97" i="3"/>
  <c r="Q63" i="3"/>
  <c r="Q98" i="3"/>
  <c r="Q99" i="3"/>
  <c r="Q73" i="3"/>
  <c r="Q100" i="3"/>
  <c r="Q101" i="3"/>
  <c r="Q102" i="3"/>
  <c r="Q103" i="3"/>
  <c r="Q74" i="3"/>
  <c r="Q56" i="3"/>
  <c r="Q104" i="3"/>
  <c r="Q79" i="3"/>
  <c r="Q21" i="3"/>
  <c r="Q105" i="3"/>
  <c r="Q44" i="3"/>
  <c r="Q77" i="3"/>
  <c r="Q106" i="3"/>
  <c r="Q107" i="3"/>
  <c r="Q38" i="3"/>
  <c r="Q51" i="3"/>
  <c r="Q108" i="3"/>
  <c r="Q33" i="3"/>
  <c r="Q71" i="3"/>
  <c r="Q50" i="3"/>
  <c r="Q37" i="3"/>
  <c r="Q42" i="3"/>
  <c r="Q109" i="3"/>
  <c r="Q24" i="3"/>
  <c r="Q31" i="3"/>
  <c r="Q110" i="3"/>
  <c r="Q111" i="3"/>
  <c r="Q88" i="3"/>
  <c r="Q112" i="3"/>
  <c r="Q113" i="3"/>
  <c r="Q114" i="3"/>
  <c r="Q48" i="3"/>
  <c r="Q87" i="3"/>
  <c r="Q115" i="3"/>
  <c r="Q65" i="3"/>
  <c r="Q32" i="3"/>
  <c r="Q116" i="3"/>
  <c r="Q117" i="3"/>
  <c r="Q52" i="3"/>
  <c r="Q118" i="3"/>
  <c r="Q119" i="3"/>
  <c r="Q120" i="3"/>
  <c r="Q121" i="3"/>
  <c r="Q16" i="3"/>
  <c r="Q122" i="3"/>
  <c r="Q123" i="3"/>
  <c r="Q124" i="3"/>
  <c r="Q125" i="3"/>
  <c r="Q126" i="3"/>
  <c r="Q127" i="3"/>
  <c r="Q41" i="3"/>
  <c r="Q128" i="3"/>
  <c r="Q14" i="3"/>
  <c r="Q129" i="3"/>
  <c r="Q130" i="3"/>
  <c r="Q131" i="3"/>
  <c r="Q66" i="3"/>
  <c r="Q132" i="3"/>
  <c r="Q39" i="3"/>
  <c r="Q133" i="3"/>
  <c r="Q134" i="3"/>
  <c r="Q135" i="3"/>
  <c r="Q136" i="3"/>
  <c r="Q137" i="3"/>
  <c r="Q70" i="3"/>
  <c r="Q138" i="3"/>
  <c r="Q139" i="3"/>
  <c r="Q81" i="3"/>
  <c r="Q140" i="3"/>
  <c r="Q141" i="3"/>
  <c r="Q142" i="3"/>
  <c r="Q143" i="3"/>
  <c r="Q144" i="3"/>
  <c r="Q145" i="3"/>
  <c r="Q146" i="3"/>
  <c r="Q147" i="3"/>
  <c r="Q53" i="3"/>
  <c r="Q62" i="3"/>
  <c r="Q148" i="3"/>
  <c r="Q149" i="3"/>
  <c r="Q150" i="3"/>
  <c r="Q151" i="3"/>
  <c r="Q152" i="3"/>
  <c r="Q153" i="3"/>
  <c r="Q154" i="3"/>
  <c r="Q155" i="3"/>
  <c r="Q54" i="3"/>
  <c r="Q84" i="3"/>
  <c r="Q58" i="3"/>
  <c r="Q47" i="3"/>
  <c r="Q156" i="3"/>
  <c r="Q157" i="3"/>
  <c r="Q6" i="3"/>
  <c r="P10" i="3"/>
  <c r="P5" i="3"/>
  <c r="P11" i="3"/>
  <c r="P34" i="3"/>
  <c r="P90" i="3"/>
  <c r="P46" i="3"/>
  <c r="P15" i="3"/>
  <c r="P25" i="3"/>
  <c r="P23" i="3"/>
  <c r="P20" i="3"/>
  <c r="P13" i="3"/>
  <c r="P28" i="3"/>
  <c r="P9" i="3"/>
  <c r="P45" i="3"/>
  <c r="P60" i="3"/>
  <c r="P43" i="3"/>
  <c r="P19" i="3"/>
  <c r="P40" i="3"/>
  <c r="P22" i="3"/>
  <c r="P91" i="3"/>
  <c r="P30" i="3"/>
  <c r="P92" i="3"/>
  <c r="P12" i="3"/>
  <c r="P8" i="3"/>
  <c r="P93" i="3"/>
  <c r="P27" i="3"/>
  <c r="P94" i="3"/>
  <c r="P75" i="3"/>
  <c r="P78" i="3"/>
  <c r="P57" i="3"/>
  <c r="P95" i="3"/>
  <c r="P49" i="3"/>
  <c r="P68" i="3"/>
  <c r="P96" i="3"/>
  <c r="P61" i="3"/>
  <c r="P67" i="3"/>
  <c r="P97" i="3"/>
  <c r="P63" i="3"/>
  <c r="P98" i="3"/>
  <c r="P99" i="3"/>
  <c r="P73" i="3"/>
  <c r="P100" i="3"/>
  <c r="P101" i="3"/>
  <c r="P102" i="3"/>
  <c r="P103" i="3"/>
  <c r="P74" i="3"/>
  <c r="P56" i="3"/>
  <c r="P104" i="3"/>
  <c r="P79" i="3"/>
  <c r="P105" i="3"/>
  <c r="P44" i="3"/>
  <c r="P77" i="3"/>
  <c r="P106" i="3"/>
  <c r="P107" i="3"/>
  <c r="P38" i="3"/>
  <c r="P108" i="3"/>
  <c r="P33" i="3"/>
  <c r="P71" i="3"/>
  <c r="P50" i="3"/>
  <c r="P37" i="3"/>
  <c r="P42" i="3"/>
  <c r="P109" i="3"/>
  <c r="P24" i="3"/>
  <c r="P31" i="3"/>
  <c r="P110" i="3"/>
  <c r="P111" i="3"/>
  <c r="P88" i="3"/>
  <c r="P112" i="3"/>
  <c r="P113" i="3"/>
  <c r="P114" i="3"/>
  <c r="P48" i="3"/>
  <c r="P87" i="3"/>
  <c r="P115" i="3"/>
  <c r="P65" i="3"/>
  <c r="P32" i="3"/>
  <c r="P116" i="3"/>
  <c r="P117" i="3"/>
  <c r="P52" i="3"/>
  <c r="P118" i="3"/>
  <c r="P119" i="3"/>
  <c r="P120" i="3"/>
  <c r="P121" i="3"/>
  <c r="P16" i="3"/>
  <c r="P122" i="3"/>
  <c r="P123" i="3"/>
  <c r="P124" i="3"/>
  <c r="P125" i="3"/>
  <c r="P126" i="3"/>
  <c r="P127" i="3"/>
  <c r="P41" i="3"/>
  <c r="P128" i="3"/>
  <c r="P129" i="3"/>
  <c r="P130" i="3"/>
  <c r="P131" i="3"/>
  <c r="P66" i="3"/>
  <c r="P132" i="3"/>
  <c r="P133" i="3"/>
  <c r="P134" i="3"/>
  <c r="P135" i="3"/>
  <c r="P136" i="3"/>
  <c r="P137" i="3"/>
  <c r="P70" i="3"/>
  <c r="P138" i="3"/>
  <c r="P139" i="3"/>
  <c r="P81" i="3"/>
  <c r="P140" i="3"/>
  <c r="P141" i="3"/>
  <c r="P142" i="3"/>
  <c r="P143" i="3"/>
  <c r="P144" i="3"/>
  <c r="P145" i="3"/>
  <c r="P146" i="3"/>
  <c r="P147" i="3"/>
  <c r="P53" i="3"/>
  <c r="P62" i="3"/>
  <c r="P148" i="3"/>
  <c r="P149" i="3"/>
  <c r="P150" i="3"/>
  <c r="P151" i="3"/>
  <c r="P152" i="3"/>
  <c r="P153" i="3"/>
  <c r="P154" i="3"/>
  <c r="P155" i="3"/>
  <c r="P54" i="3"/>
  <c r="P84" i="3"/>
  <c r="P58" i="3"/>
  <c r="P47" i="3"/>
  <c r="P156" i="3"/>
  <c r="P157" i="3"/>
  <c r="P6" i="3"/>
  <c r="O10" i="3"/>
  <c r="O5" i="3"/>
  <c r="O11" i="3"/>
  <c r="O34" i="3"/>
  <c r="O7" i="3"/>
  <c r="O90" i="3"/>
  <c r="O46" i="3"/>
  <c r="O15" i="3"/>
  <c r="O25" i="3"/>
  <c r="O23" i="3"/>
  <c r="O18" i="3"/>
  <c r="O20" i="3"/>
  <c r="O13" i="3"/>
  <c r="O29" i="3"/>
  <c r="O28" i="3"/>
  <c r="O9" i="3"/>
  <c r="O45" i="3"/>
  <c r="O60" i="3"/>
  <c r="O43" i="3"/>
  <c r="O19" i="3"/>
  <c r="O40" i="3"/>
  <c r="O22" i="3"/>
  <c r="O91" i="3"/>
  <c r="O30" i="3"/>
  <c r="O92" i="3"/>
  <c r="O12" i="3"/>
  <c r="O8" i="3"/>
  <c r="O93" i="3"/>
  <c r="O27" i="3"/>
  <c r="O94" i="3"/>
  <c r="O75" i="3"/>
  <c r="O78" i="3"/>
  <c r="O57" i="3"/>
  <c r="O95" i="3"/>
  <c r="O49" i="3"/>
  <c r="O68" i="3"/>
  <c r="O96" i="3"/>
  <c r="O61" i="3"/>
  <c r="O67" i="3"/>
  <c r="O97" i="3"/>
  <c r="O63" i="3"/>
  <c r="O98" i="3"/>
  <c r="O99" i="3"/>
  <c r="O73" i="3"/>
  <c r="O100" i="3"/>
  <c r="O101" i="3"/>
  <c r="O102" i="3"/>
  <c r="O103" i="3"/>
  <c r="O74" i="3"/>
  <c r="O56" i="3"/>
  <c r="O104" i="3"/>
  <c r="O79" i="3"/>
  <c r="O21" i="3"/>
  <c r="O105" i="3"/>
  <c r="O44" i="3"/>
  <c r="O77" i="3"/>
  <c r="O106" i="3"/>
  <c r="O107" i="3"/>
  <c r="O38" i="3"/>
  <c r="O51" i="3"/>
  <c r="O108" i="3"/>
  <c r="O33" i="3"/>
  <c r="O71" i="3"/>
  <c r="O50" i="3"/>
  <c r="O37" i="3"/>
  <c r="O42" i="3"/>
  <c r="O109" i="3"/>
  <c r="O24" i="3"/>
  <c r="O31" i="3"/>
  <c r="O110" i="3"/>
  <c r="O111" i="3"/>
  <c r="O88" i="3"/>
  <c r="O112" i="3"/>
  <c r="O113" i="3"/>
  <c r="O114" i="3"/>
  <c r="O48" i="3"/>
  <c r="O87" i="3"/>
  <c r="O115" i="3"/>
  <c r="O65" i="3"/>
  <c r="O32" i="3"/>
  <c r="O116" i="3"/>
  <c r="O117" i="3"/>
  <c r="O52" i="3"/>
  <c r="O118" i="3"/>
  <c r="O119" i="3"/>
  <c r="O120" i="3"/>
  <c r="O121" i="3"/>
  <c r="O16" i="3"/>
  <c r="O122" i="3"/>
  <c r="O123" i="3"/>
  <c r="O124" i="3"/>
  <c r="O125" i="3"/>
  <c r="O126" i="3"/>
  <c r="O127" i="3"/>
  <c r="O41" i="3"/>
  <c r="O128" i="3"/>
  <c r="O14" i="3"/>
  <c r="O129" i="3"/>
  <c r="O130" i="3"/>
  <c r="O131" i="3"/>
  <c r="O66" i="3"/>
  <c r="O132" i="3"/>
  <c r="O39" i="3"/>
  <c r="O133" i="3"/>
  <c r="O134" i="3"/>
  <c r="O135" i="3"/>
  <c r="O136" i="3"/>
  <c r="O137" i="3"/>
  <c r="O70" i="3"/>
  <c r="O138" i="3"/>
  <c r="O139" i="3"/>
  <c r="O81" i="3"/>
  <c r="O140" i="3"/>
  <c r="O141" i="3"/>
  <c r="O142" i="3"/>
  <c r="O143" i="3"/>
  <c r="O144" i="3"/>
  <c r="O145" i="3"/>
  <c r="O146" i="3"/>
  <c r="O147" i="3"/>
  <c r="O53" i="3"/>
  <c r="O62" i="3"/>
  <c r="O148" i="3"/>
  <c r="O149" i="3"/>
  <c r="O150" i="3"/>
  <c r="O151" i="3"/>
  <c r="O152" i="3"/>
  <c r="O153" i="3"/>
  <c r="O154" i="3"/>
  <c r="O155" i="3"/>
  <c r="O54" i="3"/>
  <c r="O84" i="3"/>
  <c r="O58" i="3"/>
  <c r="O47" i="3"/>
  <c r="O156" i="3"/>
  <c r="O157" i="3"/>
  <c r="O6" i="3"/>
  <c r="K64" i="3" l="1"/>
  <c r="L64" i="3" s="1"/>
  <c r="K82" i="3"/>
  <c r="L82" i="3" s="1"/>
  <c r="K72" i="3"/>
  <c r="L72" i="3" s="1"/>
  <c r="K76" i="3"/>
  <c r="L76" i="3" s="1"/>
  <c r="W76" i="3"/>
  <c r="W64" i="3"/>
  <c r="W82" i="3"/>
  <c r="W72" i="3"/>
  <c r="M58" i="3"/>
  <c r="N58" i="3"/>
  <c r="E58" i="3"/>
  <c r="F58" i="3"/>
  <c r="G58" i="3"/>
  <c r="K58" i="3" l="1"/>
  <c r="M14" i="3"/>
  <c r="M42" i="3"/>
  <c r="M62" i="3"/>
  <c r="E14" i="3"/>
  <c r="E42" i="3"/>
  <c r="E62" i="3"/>
  <c r="F14" i="3"/>
  <c r="F42" i="3"/>
  <c r="F62" i="3"/>
  <c r="G14" i="3"/>
  <c r="G42" i="3"/>
  <c r="G62" i="3"/>
  <c r="N145" i="3" l="1"/>
  <c r="N146" i="3"/>
  <c r="N147" i="3"/>
  <c r="N53" i="3"/>
  <c r="N148" i="3"/>
  <c r="N149" i="3"/>
  <c r="N150" i="3"/>
  <c r="N151" i="3"/>
  <c r="N152" i="3"/>
  <c r="N153" i="3"/>
  <c r="N154" i="3"/>
  <c r="N155" i="3"/>
  <c r="N54" i="3"/>
  <c r="N84" i="3"/>
  <c r="N66" i="3"/>
  <c r="N47" i="3"/>
  <c r="N156" i="3"/>
  <c r="N157" i="3"/>
  <c r="M145" i="3"/>
  <c r="K145" i="3" s="1"/>
  <c r="M146" i="3"/>
  <c r="K146" i="3" s="1"/>
  <c r="M147" i="3"/>
  <c r="M53" i="3"/>
  <c r="M148" i="3"/>
  <c r="M149" i="3"/>
  <c r="K149" i="3" s="1"/>
  <c r="M150" i="3"/>
  <c r="M151" i="3"/>
  <c r="M152" i="3"/>
  <c r="M153" i="3"/>
  <c r="K153" i="3" s="1"/>
  <c r="M154" i="3"/>
  <c r="M155" i="3"/>
  <c r="M54" i="3"/>
  <c r="M84" i="3"/>
  <c r="K84" i="3" s="1"/>
  <c r="M47" i="3"/>
  <c r="M156" i="3"/>
  <c r="M157" i="3"/>
  <c r="E66" i="3"/>
  <c r="F66" i="3"/>
  <c r="G66" i="3"/>
  <c r="G96" i="19"/>
  <c r="M66" i="3" s="1"/>
  <c r="K66" i="3" s="1"/>
  <c r="G166" i="19"/>
  <c r="G65" i="19"/>
  <c r="G25" i="19"/>
  <c r="K152" i="3" l="1"/>
  <c r="K148" i="3"/>
  <c r="K54" i="3"/>
  <c r="K154" i="3"/>
  <c r="K150" i="3"/>
  <c r="K147" i="3"/>
  <c r="K157" i="3"/>
  <c r="K156" i="3"/>
  <c r="K155" i="3"/>
  <c r="K151" i="3"/>
  <c r="K53" i="3"/>
  <c r="K47" i="3"/>
  <c r="L66" i="3"/>
  <c r="W66" i="3"/>
  <c r="E16" i="3"/>
  <c r="F16" i="3"/>
  <c r="G16" i="3"/>
  <c r="M16" i="3"/>
  <c r="N16" i="3"/>
  <c r="E54" i="3"/>
  <c r="F54" i="3"/>
  <c r="G54" i="3"/>
  <c r="K16" i="3" l="1"/>
  <c r="L16" i="3" s="1"/>
  <c r="L54" i="3"/>
  <c r="W16" i="3"/>
  <c r="W54" i="3"/>
  <c r="E153" i="3" l="1"/>
  <c r="F153" i="3"/>
  <c r="G153" i="3"/>
  <c r="L153" i="3" l="1"/>
  <c r="W153" i="3"/>
  <c r="N31" i="3"/>
  <c r="M31" i="3"/>
  <c r="N41" i="3"/>
  <c r="M41" i="3"/>
  <c r="N70" i="3"/>
  <c r="M70" i="3"/>
  <c r="N56" i="3"/>
  <c r="M56" i="3"/>
  <c r="N38" i="3"/>
  <c r="M38" i="3"/>
  <c r="N52" i="3"/>
  <c r="M52" i="3"/>
  <c r="E53" i="3"/>
  <c r="F53" i="3"/>
  <c r="G53" i="3"/>
  <c r="E52" i="3"/>
  <c r="F52" i="3"/>
  <c r="G52" i="3"/>
  <c r="E84" i="3"/>
  <c r="F84" i="3"/>
  <c r="G84" i="3"/>
  <c r="E38" i="3"/>
  <c r="F38" i="3"/>
  <c r="G38" i="3"/>
  <c r="E56" i="3"/>
  <c r="F56" i="3"/>
  <c r="G56" i="3"/>
  <c r="E70" i="3"/>
  <c r="F70" i="3"/>
  <c r="G70" i="3"/>
  <c r="E41" i="3"/>
  <c r="F41" i="3"/>
  <c r="G41" i="3"/>
  <c r="E47" i="3"/>
  <c r="F47" i="3"/>
  <c r="G47" i="3"/>
  <c r="E31" i="3"/>
  <c r="F31" i="3"/>
  <c r="G31" i="3"/>
  <c r="K52" i="3" l="1"/>
  <c r="K56" i="3"/>
  <c r="K41" i="3"/>
  <c r="K38" i="3"/>
  <c r="K70" i="3"/>
  <c r="K31" i="3"/>
  <c r="H11" i="22"/>
  <c r="I11" i="22" s="1"/>
  <c r="J11" i="22" s="1"/>
  <c r="K11" i="22" s="1"/>
  <c r="M11" i="22" s="1"/>
  <c r="N11" i="22" s="1"/>
  <c r="M44" i="3"/>
  <c r="N44" i="3"/>
  <c r="M132" i="3"/>
  <c r="N132" i="3"/>
  <c r="K132" i="3" l="1"/>
  <c r="K44" i="3"/>
  <c r="O11" i="22"/>
  <c r="E132" i="3"/>
  <c r="F132" i="3"/>
  <c r="G132" i="3"/>
  <c r="N21" i="3" l="1"/>
  <c r="M21" i="3"/>
  <c r="E21" i="3"/>
  <c r="F21" i="3"/>
  <c r="G21" i="3"/>
  <c r="K21" i="3" l="1"/>
  <c r="H2" i="22"/>
  <c r="I2" i="22" s="1"/>
  <c r="J2" i="22" s="1"/>
  <c r="K2" i="22" s="1"/>
  <c r="M2" i="22" s="1"/>
  <c r="N2" i="22" s="1"/>
  <c r="H6" i="22"/>
  <c r="I6" i="22" s="1"/>
  <c r="J6" i="22" s="1"/>
  <c r="K6" i="22" s="1"/>
  <c r="M6" i="22" s="1"/>
  <c r="N6" i="22" s="1"/>
  <c r="H13" i="22"/>
  <c r="I13" i="22" s="1"/>
  <c r="J13" i="22" s="1"/>
  <c r="K13" i="22" s="1"/>
  <c r="M13" i="22" s="1"/>
  <c r="N13" i="22" s="1"/>
  <c r="H9" i="22"/>
  <c r="I9" i="22" s="1"/>
  <c r="J9" i="22" s="1"/>
  <c r="K9" i="22" s="1"/>
  <c r="M9" i="22" s="1"/>
  <c r="N9" i="22" s="1"/>
  <c r="E43" i="3"/>
  <c r="M37" i="3"/>
  <c r="E37" i="3"/>
  <c r="F37" i="3"/>
  <c r="G37" i="3"/>
  <c r="O13" i="22" l="1"/>
  <c r="O9" i="22"/>
  <c r="O6" i="22"/>
  <c r="O2" i="22"/>
  <c r="E44" i="3"/>
  <c r="F44" i="3"/>
  <c r="G44" i="3"/>
  <c r="H8" i="22" l="1"/>
  <c r="I8" i="22" s="1"/>
  <c r="J8" i="22" s="1"/>
  <c r="K8" i="22" s="1"/>
  <c r="M8" i="22" s="1"/>
  <c r="N8" i="22" s="1"/>
  <c r="H12" i="22"/>
  <c r="I12" i="22" s="1"/>
  <c r="J12" i="22" s="1"/>
  <c r="K12" i="22" s="1"/>
  <c r="M12" i="22" s="1"/>
  <c r="N12" i="22" s="1"/>
  <c r="W44" i="3"/>
  <c r="L44" i="3"/>
  <c r="E19" i="3"/>
  <c r="F19" i="3"/>
  <c r="G19" i="3"/>
  <c r="E157" i="3"/>
  <c r="F157" i="3"/>
  <c r="G157" i="3"/>
  <c r="E24" i="3"/>
  <c r="F24" i="3"/>
  <c r="G24" i="3"/>
  <c r="M19" i="3"/>
  <c r="M24" i="3"/>
  <c r="O12" i="22" l="1"/>
  <c r="O8" i="22"/>
  <c r="E138" i="3" l="1"/>
  <c r="F138" i="3"/>
  <c r="G138" i="3"/>
  <c r="M138" i="3"/>
  <c r="E150" i="3"/>
  <c r="F150" i="3"/>
  <c r="G150" i="3"/>
  <c r="E127" i="3"/>
  <c r="F127" i="3"/>
  <c r="G127" i="3"/>
  <c r="M127" i="3"/>
  <c r="M48" i="3" l="1"/>
  <c r="M65" i="3"/>
  <c r="M120" i="3"/>
  <c r="F48" i="3"/>
  <c r="G48" i="3"/>
  <c r="F65" i="3"/>
  <c r="G65" i="3"/>
  <c r="F120" i="3"/>
  <c r="G120" i="3"/>
  <c r="E48" i="3"/>
  <c r="E65" i="3"/>
  <c r="E120" i="3"/>
  <c r="M22" i="3" l="1"/>
  <c r="E22" i="3"/>
  <c r="F22" i="3"/>
  <c r="G22" i="3"/>
  <c r="M81" i="3" l="1"/>
  <c r="G81" i="3"/>
  <c r="F81" i="3"/>
  <c r="M75" i="3"/>
  <c r="G75" i="3"/>
  <c r="F75" i="3"/>
  <c r="G149" i="3"/>
  <c r="F149" i="3"/>
  <c r="M9" i="3"/>
  <c r="G9" i="3"/>
  <c r="F9" i="3"/>
  <c r="M39" i="3"/>
  <c r="G39" i="3"/>
  <c r="F39" i="3"/>
  <c r="M67" i="3"/>
  <c r="G67" i="3"/>
  <c r="F67" i="3"/>
  <c r="M109" i="3"/>
  <c r="G109" i="3"/>
  <c r="F109" i="3"/>
  <c r="M124" i="3"/>
  <c r="G124" i="3"/>
  <c r="F124" i="3"/>
  <c r="E124" i="3"/>
  <c r="E109" i="3"/>
  <c r="E67" i="3"/>
  <c r="E39" i="3"/>
  <c r="E9" i="3"/>
  <c r="E149" i="3"/>
  <c r="E75" i="3"/>
  <c r="E81" i="3"/>
  <c r="E123" i="3" l="1"/>
  <c r="F123" i="3"/>
  <c r="G123" i="3"/>
  <c r="M123" i="3"/>
  <c r="E116" i="3"/>
  <c r="F116" i="3"/>
  <c r="G116" i="3"/>
  <c r="M116" i="3"/>
  <c r="E134" i="3" l="1"/>
  <c r="F134" i="3"/>
  <c r="G134" i="3"/>
  <c r="E121" i="3"/>
  <c r="F121" i="3"/>
  <c r="G121" i="3"/>
  <c r="E129" i="3"/>
  <c r="F129" i="3"/>
  <c r="G129" i="3"/>
  <c r="E99" i="3"/>
  <c r="F99" i="3"/>
  <c r="G99" i="3"/>
  <c r="E144" i="3"/>
  <c r="F144" i="3"/>
  <c r="G144" i="3"/>
  <c r="E57" i="3"/>
  <c r="F57" i="3"/>
  <c r="G57" i="3"/>
  <c r="E110" i="3"/>
  <c r="F110" i="3"/>
  <c r="G110" i="3"/>
  <c r="M121" i="3"/>
  <c r="M129" i="3"/>
  <c r="M99" i="3"/>
  <c r="M144" i="3"/>
  <c r="M57" i="3"/>
  <c r="M110" i="3"/>
  <c r="F15" i="3" l="1"/>
  <c r="F130" i="3"/>
  <c r="F107" i="3" l="1"/>
  <c r="F7" i="3"/>
  <c r="F5" i="3"/>
  <c r="E107" i="3"/>
  <c r="E71" i="3"/>
  <c r="E145" i="3"/>
  <c r="G90" i="3" l="1"/>
  <c r="G10" i="3"/>
  <c r="G40" i="3"/>
  <c r="G105" i="3"/>
  <c r="G97" i="3"/>
  <c r="G74" i="3"/>
  <c r="G33" i="3"/>
  <c r="G95" i="3"/>
  <c r="G151" i="3"/>
  <c r="G73" i="3"/>
  <c r="G100" i="3"/>
  <c r="G152" i="3"/>
  <c r="G11" i="3"/>
  <c r="G139" i="3"/>
  <c r="G154" i="3"/>
  <c r="G94" i="3"/>
  <c r="G128" i="3"/>
  <c r="G51" i="3"/>
  <c r="G96" i="3"/>
  <c r="G60" i="3"/>
  <c r="G156" i="3"/>
  <c r="G71" i="3"/>
  <c r="G143" i="3"/>
  <c r="G137" i="3"/>
  <c r="G148" i="3"/>
  <c r="G45" i="3"/>
  <c r="G18" i="3"/>
  <c r="G91" i="3"/>
  <c r="G92" i="3"/>
  <c r="G13" i="3"/>
  <c r="G103" i="3"/>
  <c r="G20" i="3"/>
  <c r="G30" i="3"/>
  <c r="G77" i="3"/>
  <c r="G104" i="3"/>
  <c r="G7" i="3"/>
  <c r="G108" i="3"/>
  <c r="G23" i="3"/>
  <c r="G146" i="3"/>
  <c r="G50" i="3"/>
  <c r="G112" i="3"/>
  <c r="G27" i="3"/>
  <c r="G135" i="3"/>
  <c r="G29" i="3"/>
  <c r="G111" i="3"/>
  <c r="G68" i="3"/>
  <c r="G78" i="3"/>
  <c r="G93" i="3"/>
  <c r="G136" i="3"/>
  <c r="G102" i="3"/>
  <c r="G125" i="3"/>
  <c r="G130" i="3"/>
  <c r="G61" i="3"/>
  <c r="G5" i="3"/>
  <c r="G25" i="3"/>
  <c r="G133" i="3"/>
  <c r="G122" i="3"/>
  <c r="G131" i="3"/>
  <c r="G140" i="3"/>
  <c r="G63" i="3"/>
  <c r="G117" i="3"/>
  <c r="G141" i="3"/>
  <c r="G32" i="3"/>
  <c r="G12" i="3"/>
  <c r="G88" i="3"/>
  <c r="G114" i="3"/>
  <c r="G119" i="3"/>
  <c r="G28" i="3"/>
  <c r="G142" i="3"/>
  <c r="G126" i="3"/>
  <c r="G15" i="3"/>
  <c r="G115" i="3"/>
  <c r="G8" i="3"/>
  <c r="G87" i="3"/>
  <c r="G6" i="3"/>
  <c r="G106" i="3"/>
  <c r="G98" i="3"/>
  <c r="G155" i="3"/>
  <c r="G43" i="3"/>
  <c r="G79" i="3"/>
  <c r="G118" i="3"/>
  <c r="G49" i="3"/>
  <c r="G101" i="3"/>
  <c r="G46" i="3"/>
  <c r="G34" i="3"/>
  <c r="G147" i="3"/>
  <c r="G107" i="3"/>
  <c r="G113" i="3"/>
  <c r="G145" i="3"/>
  <c r="F90" i="3"/>
  <c r="F10" i="3"/>
  <c r="F40" i="3"/>
  <c r="F105" i="3"/>
  <c r="F97" i="3"/>
  <c r="F74" i="3"/>
  <c r="F33" i="3"/>
  <c r="F95" i="3"/>
  <c r="F151" i="3"/>
  <c r="F73" i="3"/>
  <c r="F100" i="3"/>
  <c r="F152" i="3"/>
  <c r="F11" i="3"/>
  <c r="F139" i="3"/>
  <c r="F154" i="3"/>
  <c r="F94" i="3"/>
  <c r="F128" i="3"/>
  <c r="F51" i="3"/>
  <c r="F96" i="3"/>
  <c r="F60" i="3"/>
  <c r="F156" i="3"/>
  <c r="F71" i="3"/>
  <c r="F143" i="3"/>
  <c r="F137" i="3"/>
  <c r="F148" i="3"/>
  <c r="F45" i="3"/>
  <c r="F18" i="3"/>
  <c r="F91" i="3"/>
  <c r="F92" i="3"/>
  <c r="F13" i="3"/>
  <c r="F103" i="3"/>
  <c r="F20" i="3"/>
  <c r="F30" i="3"/>
  <c r="F77" i="3"/>
  <c r="F104" i="3"/>
  <c r="F108" i="3"/>
  <c r="F23" i="3"/>
  <c r="F146" i="3"/>
  <c r="F50" i="3"/>
  <c r="F112" i="3"/>
  <c r="F27" i="3"/>
  <c r="F135" i="3"/>
  <c r="F29" i="3"/>
  <c r="F111" i="3"/>
  <c r="F68" i="3"/>
  <c r="F78" i="3"/>
  <c r="F93" i="3"/>
  <c r="F136" i="3"/>
  <c r="F102" i="3"/>
  <c r="F125" i="3"/>
  <c r="F61" i="3"/>
  <c r="F25" i="3"/>
  <c r="F133" i="3"/>
  <c r="F122" i="3"/>
  <c r="F131" i="3"/>
  <c r="F140" i="3"/>
  <c r="F63" i="3"/>
  <c r="F117" i="3"/>
  <c r="F141" i="3"/>
  <c r="F32" i="3"/>
  <c r="F12" i="3"/>
  <c r="F88" i="3"/>
  <c r="F114" i="3"/>
  <c r="F119" i="3"/>
  <c r="F28" i="3"/>
  <c r="F142" i="3"/>
  <c r="F126" i="3"/>
  <c r="F115" i="3"/>
  <c r="F8" i="3"/>
  <c r="F87" i="3"/>
  <c r="F6" i="3"/>
  <c r="F106" i="3"/>
  <c r="F98" i="3"/>
  <c r="F155" i="3"/>
  <c r="F43" i="3"/>
  <c r="F79" i="3"/>
  <c r="F118" i="3"/>
  <c r="F49" i="3"/>
  <c r="F101" i="3"/>
  <c r="F46" i="3"/>
  <c r="F34" i="3"/>
  <c r="F147" i="3"/>
  <c r="F113" i="3"/>
  <c r="F145" i="3"/>
  <c r="M10" i="3" l="1"/>
  <c r="M23" i="3"/>
  <c r="M25" i="3"/>
  <c r="M46" i="3"/>
  <c r="M92" i="3"/>
  <c r="M28" i="3"/>
  <c r="M90" i="3"/>
  <c r="M34" i="3"/>
  <c r="M73" i="3"/>
  <c r="M18" i="3"/>
  <c r="M60" i="3"/>
  <c r="M43" i="3"/>
  <c r="M93" i="3"/>
  <c r="M40" i="3"/>
  <c r="M20" i="3"/>
  <c r="M27" i="3"/>
  <c r="M108" i="3"/>
  <c r="M103" i="3"/>
  <c r="M29" i="3"/>
  <c r="M45" i="3"/>
  <c r="M91" i="3"/>
  <c r="M111" i="3"/>
  <c r="M78" i="3"/>
  <c r="M96" i="3"/>
  <c r="M112" i="3"/>
  <c r="M68" i="3"/>
  <c r="M100" i="3"/>
  <c r="M50" i="3"/>
  <c r="M94" i="3"/>
  <c r="M105" i="3"/>
  <c r="M101" i="3"/>
  <c r="M13" i="3"/>
  <c r="M12" i="3"/>
  <c r="M118" i="3"/>
  <c r="M32" i="3"/>
  <c r="M104" i="3"/>
  <c r="M79" i="3"/>
  <c r="M95" i="3"/>
  <c r="M88" i="3"/>
  <c r="M74" i="3"/>
  <c r="M30" i="3"/>
  <c r="M97" i="3"/>
  <c r="M130" i="3"/>
  <c r="M113" i="3"/>
  <c r="M114" i="3"/>
  <c r="M115" i="3"/>
  <c r="M117" i="3"/>
  <c r="M119" i="3"/>
  <c r="M125" i="3"/>
  <c r="M126" i="3"/>
  <c r="M140" i="3"/>
  <c r="M128" i="3"/>
  <c r="M122" i="3"/>
  <c r="M131" i="3"/>
  <c r="M63" i="3"/>
  <c r="M102" i="3"/>
  <c r="M135" i="3"/>
  <c r="M106" i="3"/>
  <c r="M51" i="3"/>
  <c r="M87" i="3"/>
  <c r="M139" i="3"/>
  <c r="M61" i="3"/>
  <c r="M133" i="3"/>
  <c r="M33" i="3"/>
  <c r="M141" i="3"/>
  <c r="M136" i="3"/>
  <c r="M142" i="3"/>
  <c r="M49" i="3"/>
  <c r="M134" i="3"/>
  <c r="E50" i="3" l="1"/>
  <c r="E130" i="3"/>
  <c r="E15" i="3"/>
  <c r="E98" i="3"/>
  <c r="E63" i="3"/>
  <c r="E60" i="3"/>
  <c r="E115" i="3"/>
  <c r="E117" i="3"/>
  <c r="E27" i="3"/>
  <c r="E28" i="3"/>
  <c r="E97" i="3"/>
  <c r="E114" i="3"/>
  <c r="E102" i="3"/>
  <c r="E5" i="3"/>
  <c r="E88" i="3"/>
  <c r="E90" i="3"/>
  <c r="E147" i="3"/>
  <c r="E95" i="3"/>
  <c r="E77" i="3"/>
  <c r="E155" i="3"/>
  <c r="E146" i="3"/>
  <c r="E128" i="3"/>
  <c r="E154" i="3"/>
  <c r="E152" i="3"/>
  <c r="E105" i="3"/>
  <c r="E33" i="3"/>
  <c r="E136" i="3"/>
  <c r="E32" i="3"/>
  <c r="E142" i="3"/>
  <c r="E141" i="3"/>
  <c r="E79" i="3"/>
  <c r="E78" i="3"/>
  <c r="E112" i="3"/>
  <c r="E87" i="3"/>
  <c r="E125" i="3"/>
  <c r="E46" i="3"/>
  <c r="E12" i="3"/>
  <c r="E101" i="3"/>
  <c r="E23" i="3"/>
  <c r="E93" i="3"/>
  <c r="E74" i="3"/>
  <c r="E126" i="3"/>
  <c r="E111" i="3"/>
  <c r="E29" i="3"/>
  <c r="E68" i="3"/>
  <c r="E40" i="3"/>
  <c r="E6" i="3"/>
  <c r="E140" i="3"/>
  <c r="E148" i="3"/>
  <c r="E118" i="3"/>
  <c r="E104" i="3"/>
  <c r="E100" i="3"/>
  <c r="E25" i="3"/>
  <c r="E94" i="3"/>
  <c r="E156" i="3"/>
  <c r="E10" i="3"/>
  <c r="E103" i="3"/>
  <c r="E73" i="3"/>
  <c r="E45" i="3"/>
  <c r="E137" i="3"/>
  <c r="E133" i="3"/>
  <c r="E20" i="3"/>
  <c r="E92" i="3"/>
  <c r="E139" i="3"/>
  <c r="E30" i="3"/>
  <c r="E96" i="3"/>
  <c r="E131" i="3"/>
  <c r="E18" i="3"/>
  <c r="E143" i="3"/>
  <c r="E113" i="3"/>
  <c r="E13" i="3"/>
  <c r="E51" i="3"/>
  <c r="E49" i="3"/>
  <c r="E108" i="3"/>
  <c r="E8" i="3"/>
  <c r="E119" i="3"/>
  <c r="E61" i="3"/>
  <c r="E135" i="3"/>
  <c r="E106" i="3"/>
  <c r="E34" i="3"/>
  <c r="E151" i="3"/>
  <c r="E91" i="3"/>
  <c r="E11" i="3"/>
  <c r="E7" i="3"/>
  <c r="E122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W6" i="19" s="1"/>
  <c r="T1" i="19"/>
  <c r="R1" i="19"/>
  <c r="P1" i="19"/>
  <c r="N1" i="19"/>
  <c r="L1" i="19"/>
  <c r="J1" i="19"/>
  <c r="H1" i="19"/>
  <c r="F1" i="19"/>
  <c r="I121" i="19" l="1"/>
  <c r="I165" i="19"/>
  <c r="I128" i="19"/>
  <c r="N42" i="3" s="1"/>
  <c r="K42" i="3" s="1"/>
  <c r="I119" i="19"/>
  <c r="N9" i="3" s="1"/>
  <c r="K9" i="3" s="1"/>
  <c r="I153" i="19"/>
  <c r="N14" i="3" s="1"/>
  <c r="K14" i="3" s="1"/>
  <c r="I28" i="19"/>
  <c r="I162" i="19"/>
  <c r="I78" i="19"/>
  <c r="N62" i="3" s="1"/>
  <c r="K62" i="3" s="1"/>
  <c r="I98" i="19"/>
  <c r="N22" i="3" s="1"/>
  <c r="K22" i="3" s="1"/>
  <c r="I54" i="19"/>
  <c r="I145" i="19"/>
  <c r="N65" i="3" s="1"/>
  <c r="K65" i="3" s="1"/>
  <c r="Y6" i="19"/>
  <c r="U6" i="19"/>
  <c r="N124" i="3"/>
  <c r="K124" i="3" s="1"/>
  <c r="N19" i="3"/>
  <c r="K19" i="3" s="1"/>
  <c r="N24" i="3"/>
  <c r="K24" i="3" s="1"/>
  <c r="N48" i="3"/>
  <c r="K48" i="3" s="1"/>
  <c r="N127" i="3"/>
  <c r="K127" i="3" s="1"/>
  <c r="N120" i="3"/>
  <c r="K120" i="3" s="1"/>
  <c r="N123" i="3"/>
  <c r="K123" i="3" s="1"/>
  <c r="N39" i="3"/>
  <c r="K39" i="3" s="1"/>
  <c r="N46" i="3"/>
  <c r="K46" i="3" s="1"/>
  <c r="N18" i="3"/>
  <c r="K18" i="3" s="1"/>
  <c r="N138" i="3"/>
  <c r="K138" i="3" s="1"/>
  <c r="N5" i="3"/>
  <c r="N34" i="3"/>
  <c r="K34" i="3" s="1"/>
  <c r="N109" i="3"/>
  <c r="K109" i="3" s="1"/>
  <c r="N67" i="3"/>
  <c r="K67" i="3" s="1"/>
  <c r="N116" i="3"/>
  <c r="K116" i="3" s="1"/>
  <c r="N75" i="3"/>
  <c r="K75" i="3" s="1"/>
  <c r="N6" i="3"/>
  <c r="N43" i="3"/>
  <c r="K43" i="3" s="1"/>
  <c r="N81" i="3"/>
  <c r="K81" i="3" s="1"/>
  <c r="N37" i="3"/>
  <c r="K37" i="3" s="1"/>
  <c r="N105" i="3"/>
  <c r="K105" i="3" s="1"/>
  <c r="N95" i="3"/>
  <c r="K95" i="3" s="1"/>
  <c r="N73" i="3"/>
  <c r="K73" i="3" s="1"/>
  <c r="N139" i="3"/>
  <c r="K139" i="3" s="1"/>
  <c r="N60" i="3"/>
  <c r="K60" i="3" s="1"/>
  <c r="N143" i="3"/>
  <c r="N45" i="3"/>
  <c r="K45" i="3" s="1"/>
  <c r="N92" i="3"/>
  <c r="K92" i="3" s="1"/>
  <c r="N30" i="3"/>
  <c r="K30" i="3" s="1"/>
  <c r="N7" i="3"/>
  <c r="N23" i="3"/>
  <c r="K23" i="3" s="1"/>
  <c r="N27" i="3"/>
  <c r="K27" i="3" s="1"/>
  <c r="N111" i="3"/>
  <c r="K111" i="3" s="1"/>
  <c r="N102" i="3"/>
  <c r="K102" i="3" s="1"/>
  <c r="N61" i="3"/>
  <c r="K61" i="3" s="1"/>
  <c r="N133" i="3"/>
  <c r="K133" i="3" s="1"/>
  <c r="N63" i="3"/>
  <c r="K63" i="3" s="1"/>
  <c r="N141" i="3"/>
  <c r="K141" i="3" s="1"/>
  <c r="N88" i="3"/>
  <c r="K88" i="3" s="1"/>
  <c r="N126" i="3"/>
  <c r="K126" i="3" s="1"/>
  <c r="N115" i="3"/>
  <c r="K115" i="3" s="1"/>
  <c r="N98" i="3"/>
  <c r="N121" i="3"/>
  <c r="K121" i="3" s="1"/>
  <c r="N57" i="3"/>
  <c r="K57" i="3" s="1"/>
  <c r="N90" i="3"/>
  <c r="K90" i="3" s="1"/>
  <c r="N97" i="3"/>
  <c r="K97" i="3" s="1"/>
  <c r="N100" i="3"/>
  <c r="K100" i="3" s="1"/>
  <c r="N128" i="3"/>
  <c r="K128" i="3" s="1"/>
  <c r="N137" i="3"/>
  <c r="N13" i="3"/>
  <c r="K13" i="3" s="1"/>
  <c r="N77" i="3"/>
  <c r="N108" i="3"/>
  <c r="K108" i="3" s="1"/>
  <c r="N93" i="3"/>
  <c r="K93" i="3" s="1"/>
  <c r="N125" i="3"/>
  <c r="K125" i="3" s="1"/>
  <c r="N131" i="3"/>
  <c r="K131" i="3" s="1"/>
  <c r="N32" i="3"/>
  <c r="K32" i="3" s="1"/>
  <c r="N114" i="3"/>
  <c r="K114" i="3" s="1"/>
  <c r="N142" i="3"/>
  <c r="K142" i="3" s="1"/>
  <c r="N87" i="3"/>
  <c r="K87" i="3" s="1"/>
  <c r="N118" i="3"/>
  <c r="K118" i="3" s="1"/>
  <c r="N107" i="3"/>
  <c r="N129" i="3"/>
  <c r="K129" i="3" s="1"/>
  <c r="N10" i="3"/>
  <c r="K10" i="3" s="1"/>
  <c r="N74" i="3"/>
  <c r="K74" i="3" s="1"/>
  <c r="N51" i="3"/>
  <c r="K51" i="3" s="1"/>
  <c r="N71" i="3"/>
  <c r="N91" i="3"/>
  <c r="K91" i="3" s="1"/>
  <c r="N103" i="3"/>
  <c r="K103" i="3" s="1"/>
  <c r="N104" i="3"/>
  <c r="K104" i="3" s="1"/>
  <c r="N50" i="3"/>
  <c r="K50" i="3" s="1"/>
  <c r="N68" i="3"/>
  <c r="K68" i="3" s="1"/>
  <c r="N122" i="3"/>
  <c r="K122" i="3" s="1"/>
  <c r="N140" i="3"/>
  <c r="K140" i="3" s="1"/>
  <c r="N117" i="3"/>
  <c r="K117" i="3" s="1"/>
  <c r="N12" i="3"/>
  <c r="K12" i="3" s="1"/>
  <c r="N119" i="3"/>
  <c r="K119" i="3" s="1"/>
  <c r="N8" i="3"/>
  <c r="N49" i="3"/>
  <c r="K49" i="3" s="1"/>
  <c r="N113" i="3"/>
  <c r="K113" i="3" s="1"/>
  <c r="N99" i="3"/>
  <c r="K99" i="3" s="1"/>
  <c r="N110" i="3"/>
  <c r="K110" i="3" s="1"/>
  <c r="N40" i="3"/>
  <c r="K40" i="3" s="1"/>
  <c r="N94" i="3"/>
  <c r="K94" i="3" s="1"/>
  <c r="N112" i="3"/>
  <c r="K112" i="3" s="1"/>
  <c r="N136" i="3"/>
  <c r="K136" i="3" s="1"/>
  <c r="N79" i="3"/>
  <c r="K79" i="3" s="1"/>
  <c r="N144" i="3"/>
  <c r="K144" i="3" s="1"/>
  <c r="N33" i="3"/>
  <c r="K33" i="3" s="1"/>
  <c r="N96" i="3"/>
  <c r="K96" i="3" s="1"/>
  <c r="N20" i="3"/>
  <c r="K20" i="3" s="1"/>
  <c r="N135" i="3"/>
  <c r="K135" i="3" s="1"/>
  <c r="N130" i="3"/>
  <c r="K130" i="3" s="1"/>
  <c r="N15" i="3"/>
  <c r="N101" i="3"/>
  <c r="K101" i="3" s="1"/>
  <c r="N29" i="3"/>
  <c r="K29" i="3" s="1"/>
  <c r="N25" i="3"/>
  <c r="K25" i="3" s="1"/>
  <c r="N134" i="3"/>
  <c r="K134" i="3" s="1"/>
  <c r="N11" i="3"/>
  <c r="N78" i="3"/>
  <c r="K78" i="3" s="1"/>
  <c r="N28" i="3"/>
  <c r="K28" i="3" s="1"/>
  <c r="N106" i="3"/>
  <c r="K106" i="3" s="1"/>
  <c r="M143" i="3"/>
  <c r="K143" i="3" s="1"/>
  <c r="M98" i="3"/>
  <c r="M5" i="3"/>
  <c r="K5" i="3" s="1"/>
  <c r="M6" i="3"/>
  <c r="K6" i="3" s="1"/>
  <c r="M71" i="3"/>
  <c r="K71" i="3" s="1"/>
  <c r="M77" i="3"/>
  <c r="K77" i="3" s="1"/>
  <c r="M137" i="3"/>
  <c r="K137" i="3" s="1"/>
  <c r="M11" i="3"/>
  <c r="M15" i="3"/>
  <c r="M107" i="3"/>
  <c r="K107" i="3" s="1"/>
  <c r="M7" i="3"/>
  <c r="M8" i="3"/>
  <c r="K8" i="3" s="1"/>
  <c r="Q6" i="19"/>
  <c r="G6" i="19"/>
  <c r="O6" i="19"/>
  <c r="M6" i="19"/>
  <c r="K6" i="19"/>
  <c r="I6" i="19"/>
  <c r="K15" i="3" l="1"/>
  <c r="K11" i="3"/>
  <c r="K7" i="3"/>
  <c r="K98" i="3"/>
  <c r="W58" i="3"/>
  <c r="L58" i="3"/>
  <c r="W62" i="3"/>
  <c r="L62" i="3"/>
  <c r="L42" i="3"/>
  <c r="W42" i="3"/>
  <c r="L14" i="3"/>
  <c r="W14" i="3"/>
  <c r="L56" i="3"/>
  <c r="W56" i="3"/>
  <c r="L41" i="3"/>
  <c r="W41" i="3"/>
  <c r="L52" i="3"/>
  <c r="W52" i="3"/>
  <c r="W84" i="3"/>
  <c r="L84" i="3"/>
  <c r="L47" i="3"/>
  <c r="W47" i="3"/>
  <c r="L31" i="3"/>
  <c r="W31" i="3"/>
  <c r="W53" i="3"/>
  <c r="L53" i="3"/>
  <c r="W38" i="3"/>
  <c r="L38" i="3"/>
  <c r="L70" i="3"/>
  <c r="W70" i="3"/>
  <c r="L132" i="3"/>
  <c r="W132" i="3"/>
  <c r="L21" i="3"/>
  <c r="W21" i="3"/>
  <c r="W37" i="3"/>
  <c r="L37" i="3"/>
  <c r="L127" i="3"/>
  <c r="W127" i="3"/>
  <c r="L9" i="3"/>
  <c r="W9" i="3"/>
  <c r="L157" i="3"/>
  <c r="W157" i="3"/>
  <c r="L81" i="3"/>
  <c r="W81" i="3"/>
  <c r="W109" i="3"/>
  <c r="L109" i="3"/>
  <c r="L149" i="3"/>
  <c r="W149" i="3"/>
  <c r="L138" i="3"/>
  <c r="W138" i="3"/>
  <c r="W39" i="3"/>
  <c r="L39" i="3"/>
  <c r="W120" i="3"/>
  <c r="L120" i="3"/>
  <c r="L75" i="3"/>
  <c r="W75" i="3"/>
  <c r="W48" i="3"/>
  <c r="L48" i="3"/>
  <c r="W67" i="3"/>
  <c r="L67" i="3"/>
  <c r="W150" i="3"/>
  <c r="L150" i="3"/>
  <c r="L22" i="3"/>
  <c r="W22" i="3"/>
  <c r="L65" i="3"/>
  <c r="W65" i="3"/>
  <c r="W24" i="3"/>
  <c r="L24" i="3"/>
  <c r="W19" i="3"/>
  <c r="L19" i="3"/>
  <c r="L124" i="3"/>
  <c r="W124" i="3"/>
  <c r="W123" i="3"/>
  <c r="L123" i="3"/>
  <c r="W116" i="3"/>
  <c r="L116" i="3"/>
  <c r="L99" i="3"/>
  <c r="W99" i="3"/>
  <c r="L129" i="3"/>
  <c r="W129" i="3"/>
  <c r="L144" i="3"/>
  <c r="W144" i="3"/>
  <c r="L57" i="3"/>
  <c r="W57" i="3"/>
  <c r="L110" i="3"/>
  <c r="W110" i="3"/>
  <c r="W121" i="3"/>
  <c r="L121" i="3"/>
  <c r="L107" i="3"/>
  <c r="W107" i="3"/>
  <c r="W71" i="3"/>
  <c r="L71" i="3"/>
  <c r="L122" i="3"/>
  <c r="W122" i="3"/>
  <c r="W100" i="3"/>
  <c r="W155" i="3"/>
  <c r="W68" i="3"/>
  <c r="W148" i="3"/>
  <c r="W145" i="3"/>
  <c r="W113" i="3"/>
  <c r="W8" i="3"/>
  <c r="W13" i="3"/>
  <c r="W104" i="3"/>
  <c r="W78" i="3"/>
  <c r="W143" i="3"/>
  <c r="W135" i="3"/>
  <c r="W29" i="3"/>
  <c r="W6" i="3"/>
  <c r="W131" i="3"/>
  <c r="W156" i="3"/>
  <c r="W25" i="3"/>
  <c r="W30" i="3"/>
  <c r="W91" i="3"/>
  <c r="W133" i="3"/>
  <c r="W118" i="3"/>
  <c r="W46" i="3"/>
  <c r="W105" i="3"/>
  <c r="W108" i="3"/>
  <c r="W119" i="3"/>
  <c r="W11" i="3"/>
  <c r="W147" i="3"/>
  <c r="W7" i="3"/>
  <c r="W93" i="3"/>
  <c r="L73" i="3"/>
  <c r="W73" i="3"/>
  <c r="W152" i="3"/>
  <c r="W112" i="3"/>
  <c r="W139" i="3"/>
  <c r="W10" i="3"/>
  <c r="L10" i="3"/>
  <c r="W61" i="3"/>
  <c r="L61" i="3"/>
  <c r="W103" i="3"/>
  <c r="W136" i="3"/>
  <c r="W51" i="3"/>
  <c r="W151" i="3"/>
  <c r="L151" i="3"/>
  <c r="W20" i="3"/>
  <c r="W114" i="3"/>
  <c r="W106" i="3"/>
  <c r="L106" i="3"/>
  <c r="W92" i="3"/>
  <c r="L92" i="3"/>
  <c r="W87" i="3"/>
  <c r="W137" i="3"/>
  <c r="W125" i="3"/>
  <c r="L6" i="3"/>
  <c r="W140" i="3"/>
  <c r="W101" i="3"/>
  <c r="W142" i="3"/>
  <c r="W40" i="3"/>
  <c r="W111" i="3"/>
  <c r="W49" i="3"/>
  <c r="W94" i="3"/>
  <c r="W90" i="3"/>
  <c r="W126" i="3"/>
  <c r="W146" i="3"/>
  <c r="W45" i="3"/>
  <c r="W117" i="3"/>
  <c r="L34" i="3"/>
  <c r="W34" i="3"/>
  <c r="W96" i="3"/>
  <c r="L96" i="3"/>
  <c r="W18" i="3"/>
  <c r="L18" i="3"/>
  <c r="W98" i="3"/>
  <c r="W60" i="3"/>
  <c r="W63" i="3"/>
  <c r="W154" i="3"/>
  <c r="W5" i="3"/>
  <c r="W28" i="3"/>
  <c r="W130" i="3"/>
  <c r="W79" i="3"/>
  <c r="W134" i="3"/>
  <c r="W115" i="3"/>
  <c r="W32" i="3"/>
  <c r="W102" i="3"/>
  <c r="W77" i="3"/>
  <c r="W23" i="3"/>
  <c r="L23" i="3"/>
  <c r="W50" i="3"/>
  <c r="W27" i="3"/>
  <c r="W128" i="3"/>
  <c r="W33" i="3"/>
  <c r="W88" i="3"/>
  <c r="W15" i="3"/>
  <c r="W43" i="3"/>
  <c r="W97" i="3"/>
  <c r="W95" i="3"/>
  <c r="W141" i="3"/>
  <c r="W74" i="3"/>
  <c r="W12" i="3"/>
  <c r="L133" i="3"/>
  <c r="L126" i="3"/>
  <c r="L140" i="3"/>
  <c r="L20" i="3"/>
  <c r="L40" i="3"/>
  <c r="L94" i="3"/>
  <c r="L49" i="3"/>
  <c r="L137" i="3"/>
  <c r="L15" i="3" l="1"/>
  <c r="L78" i="3"/>
  <c r="L32" i="3"/>
  <c r="L25" i="3" l="1"/>
  <c r="L113" i="3"/>
  <c r="L11" i="3" l="1"/>
  <c r="L114" i="3"/>
  <c r="L147" i="3" l="1"/>
  <c r="L146" i="3"/>
  <c r="L112" i="3"/>
  <c r="L46" i="3"/>
  <c r="L141" i="3"/>
  <c r="L29" i="3"/>
  <c r="L68" i="3"/>
  <c r="L104" i="3"/>
  <c r="L145" i="3"/>
  <c r="L30" i="3"/>
  <c r="L51" i="3"/>
  <c r="L135" i="3"/>
  <c r="L111" i="3"/>
  <c r="L7" i="3"/>
  <c r="L8" i="3" l="1"/>
  <c r="L156" i="3" l="1"/>
  <c r="L103" i="3"/>
  <c r="L139" i="3" l="1"/>
  <c r="L13" i="3"/>
  <c r="L90" i="3" l="1"/>
  <c r="L27" i="3"/>
  <c r="L12" i="3"/>
  <c r="L95" i="3"/>
  <c r="L74" i="3"/>
  <c r="L119" i="3"/>
  <c r="L33" i="3"/>
  <c r="L155" i="3"/>
  <c r="L136" i="3"/>
  <c r="L28" i="3" l="1"/>
  <c r="L43" i="3"/>
  <c r="L93" i="3"/>
  <c r="L108" i="3"/>
  <c r="L45" i="3"/>
  <c r="L91" i="3"/>
  <c r="L50" i="3"/>
  <c r="L105" i="3"/>
  <c r="L118" i="3"/>
  <c r="L101" i="3"/>
  <c r="L79" i="3"/>
  <c r="L88" i="3"/>
  <c r="L97" i="3"/>
  <c r="L98" i="3"/>
  <c r="L115" i="3"/>
  <c r="L117" i="3"/>
  <c r="L125" i="3"/>
  <c r="L128" i="3"/>
  <c r="L63" i="3"/>
  <c r="L102" i="3"/>
  <c r="L148" i="3"/>
  <c r="L152" i="3"/>
  <c r="L154" i="3"/>
  <c r="L142" i="3"/>
  <c r="L143" i="3"/>
  <c r="L60" i="3"/>
  <c r="L87" i="3"/>
  <c r="L134" i="3"/>
  <c r="L5" i="3"/>
  <c r="L77" i="3"/>
  <c r="L100" i="3"/>
  <c r="L130" i="3"/>
  <c r="L131" i="3"/>
</calcChain>
</file>

<file path=xl/sharedStrings.xml><?xml version="1.0" encoding="utf-8"?>
<sst xmlns="http://schemas.openxmlformats.org/spreadsheetml/2006/main" count="1069" uniqueCount="389">
  <si>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</si>
  <si>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</si>
  <si>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</si>
  <si>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</si>
  <si>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</si>
  <si>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</si>
  <si>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</si>
  <si>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</si>
  <si>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</si>
  <si>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</si>
  <si>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</si>
  <si>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</si>
  <si>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</si>
  <si>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IGM</t>
  </si>
  <si>
    <t>IM</t>
  </si>
  <si>
    <t>Кол-во турниров</t>
  </si>
  <si>
    <t>№ All</t>
  </si>
  <si>
    <t>Фамилия Имя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</si>
  <si>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</si>
  <si>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IGM - гроссмейстер FINSO 
IM - мастер спорта FINSO
NM - мастер спорта национальный
CM - кандидат в мастера спорта национальный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</si>
  <si>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</si>
  <si>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</si>
  <si>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</si>
  <si>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</si>
  <si>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</si>
  <si>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</si>
  <si>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</si>
  <si>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</si>
  <si>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2014</t>
  </si>
  <si>
    <t>2015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</si>
  <si>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</si>
  <si>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</si>
  <si>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</si>
  <si>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</si>
  <si>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</si>
  <si>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</si>
  <si>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</si>
  <si>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</si>
  <si>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</si>
  <si>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</si>
  <si>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</si>
  <si>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</si>
  <si>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</si>
  <si>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</si>
  <si>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</si>
  <si>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</si>
  <si>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</si>
  <si>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</si>
  <si>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</si>
  <si>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</si>
  <si>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</si>
  <si>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</si>
  <si>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</si>
  <si>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</si>
  <si>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</si>
  <si>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</si>
  <si>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</si>
  <si>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</si>
  <si>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</si>
  <si>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</si>
  <si>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</si>
  <si>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</si>
  <si>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</si>
  <si>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</si>
  <si>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</si>
  <si>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</si>
  <si>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</si>
  <si>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</si>
  <si>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</si>
  <si>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</si>
  <si>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</si>
  <si>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</si>
  <si>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</si>
  <si>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</si>
  <si>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</si>
  <si>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</si>
  <si>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</si>
  <si>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</si>
  <si>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</si>
  <si>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</si>
  <si>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</si>
  <si>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</si>
  <si>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</si>
  <si>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</si>
  <si>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</si>
  <si>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</si>
  <si>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</si>
  <si>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</si>
  <si>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</si>
  <si>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</si>
  <si>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</si>
  <si>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</si>
  <si>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</si>
  <si>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</si>
  <si>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</si>
  <si>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</si>
  <si>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Paberza Marite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</si>
  <si>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</si>
  <si>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</si>
  <si>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</si>
  <si>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</si>
  <si>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</si>
  <si>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</si>
  <si>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</si>
  <si>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</si>
  <si>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</si>
  <si>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</si>
  <si>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</si>
  <si>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</si>
  <si>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</si>
  <si>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</si>
  <si>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</si>
  <si>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Salmina Inta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</si>
  <si>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</si>
  <si>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</si>
  <si>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</si>
  <si>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</si>
  <si>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</si>
  <si>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</si>
  <si>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</si>
  <si>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</si>
  <si>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</si>
  <si>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</si>
  <si>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</si>
  <si>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</si>
  <si>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</si>
  <si>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</si>
  <si>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</si>
  <si>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</si>
  <si>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</si>
  <si>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</si>
  <si>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</si>
  <si>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 xml:space="preserve">Vaho Aurika        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</si>
  <si>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</si>
  <si>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</si>
  <si>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</si>
  <si>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</si>
  <si>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</si>
  <si>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</si>
  <si>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</si>
  <si>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</si>
  <si>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</si>
  <si>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</si>
  <si>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</si>
  <si>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</si>
  <si>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</si>
  <si>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</si>
  <si>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</si>
  <si>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</si>
  <si>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</si>
  <si>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</si>
  <si>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</si>
  <si>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Каминская Анастасия</t>
  </si>
  <si>
    <t>Авер Геди</t>
  </si>
  <si>
    <t>Ивина Ирена</t>
  </si>
  <si>
    <t>Гайле Лилита</t>
  </si>
  <si>
    <t>Чайко Надежда</t>
  </si>
  <si>
    <t>Бабра Бирута</t>
  </si>
  <si>
    <t>Крауле Дзинтра</t>
  </si>
  <si>
    <t>Кемере Карина</t>
  </si>
  <si>
    <t>Мельникова Татьяна</t>
  </si>
  <si>
    <t>Месилане Аннэ-Гретэ</t>
  </si>
  <si>
    <t>Мурниеце Гунта</t>
  </si>
  <si>
    <t>Фреймане Ингрида</t>
  </si>
  <si>
    <t>Лелло Аннеле</t>
  </si>
  <si>
    <t>Цакане Инута</t>
  </si>
  <si>
    <t>Бахматова Наталья</t>
  </si>
  <si>
    <t>Ваyпере Лийс</t>
  </si>
  <si>
    <t>Келле Мегия</t>
  </si>
  <si>
    <t>Клюкина Алена</t>
  </si>
  <si>
    <t>Ванага Дайна</t>
  </si>
  <si>
    <t>Башляева Виктория</t>
  </si>
  <si>
    <t>Сирма Диана</t>
  </si>
  <si>
    <t>Балака Майя</t>
  </si>
  <si>
    <t>Ныу Мае</t>
  </si>
  <si>
    <t>Хан Зане</t>
  </si>
  <si>
    <t>Вахо Аурика</t>
  </si>
  <si>
    <t>Зелтиня-Калниньш Айя</t>
  </si>
  <si>
    <t>Сирма Элина</t>
  </si>
  <si>
    <t>Ваик Тейси-Лийс</t>
  </si>
  <si>
    <t>Тальвик Кристель</t>
  </si>
  <si>
    <t>Ренемане Эвия</t>
  </si>
  <si>
    <t>Сирма Эвелина</t>
  </si>
  <si>
    <t>Никитина Светлана</t>
  </si>
  <si>
    <t>Страздиня Илзе</t>
  </si>
  <si>
    <t>Райдлепп Элисе</t>
  </si>
  <si>
    <t>Ляпина Марина</t>
  </si>
  <si>
    <t>Федорова Лолита</t>
  </si>
  <si>
    <t>Полуян Эльвира</t>
  </si>
  <si>
    <t>Ездакова Екатерина</t>
  </si>
  <si>
    <t>Танн Хелена</t>
  </si>
  <si>
    <t>Пуниня Дагния</t>
  </si>
  <si>
    <t>Реетамм Урвэ</t>
  </si>
  <si>
    <t>Фомочкина Анастасия</t>
  </si>
  <si>
    <t>Усольцева Галина</t>
  </si>
  <si>
    <t>Дабола-Реймане Даце</t>
  </si>
  <si>
    <t>Перехрамова Зинаида</t>
  </si>
  <si>
    <t>Лаугале Лаума</t>
  </si>
  <si>
    <t>Хунт Эне</t>
  </si>
  <si>
    <t>Саареойа Тиина</t>
  </si>
  <si>
    <t>Цериня Лига</t>
  </si>
  <si>
    <t>Данчул Оксана</t>
  </si>
  <si>
    <t>Вакермане Даце</t>
  </si>
  <si>
    <t>Нестерович Людмила</t>
  </si>
  <si>
    <t>Соловьева Татьяна</t>
  </si>
  <si>
    <t>Вицинска Дайна</t>
  </si>
  <si>
    <t>Галактионова Наталья</t>
  </si>
  <si>
    <t>Шатохина Вероника</t>
  </si>
  <si>
    <t>Климаск Лилле</t>
  </si>
  <si>
    <t>Хабель Алиса</t>
  </si>
  <si>
    <t xml:space="preserve">FINSO  International rank and rating list (women) </t>
  </si>
  <si>
    <t>Zake Liga</t>
  </si>
  <si>
    <t>Gerling Juliane</t>
  </si>
  <si>
    <t>Герлинг Юлиана</t>
  </si>
  <si>
    <t>Цент Эмили</t>
  </si>
  <si>
    <t>Vilne Inta</t>
  </si>
  <si>
    <t>Ferraz Iveta</t>
  </si>
  <si>
    <t>Blakis Katherine</t>
  </si>
  <si>
    <t>Taube Pegija</t>
  </si>
  <si>
    <t>Kochieva Angela</t>
  </si>
  <si>
    <t>Вильне Инта</t>
  </si>
  <si>
    <t>Ферраз Ивета</t>
  </si>
  <si>
    <t>Блакис Катерина</t>
  </si>
  <si>
    <t>Ribakova Zhanna</t>
  </si>
  <si>
    <t>Maleeva Ekaterina</t>
  </si>
  <si>
    <t>Рыбакова Жанна</t>
  </si>
  <si>
    <t>Малеева Екатерина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</si>
  <si>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</si>
  <si>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</si>
  <si>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</si>
  <si>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</si>
  <si>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</si>
  <si>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</si>
  <si>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</si>
  <si>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Мещерякова Таисия</t>
  </si>
  <si>
    <t>Осокина Татьяна</t>
  </si>
  <si>
    <t>Терехова Анна</t>
  </si>
  <si>
    <t>Леймане Дзинтра</t>
  </si>
  <si>
    <t>Андерсоне Регина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</si>
  <si>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</si>
  <si>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</si>
  <si>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</si>
  <si>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</si>
  <si>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</si>
  <si>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</si>
  <si>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</si>
  <si>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Хрулькова Валентина</t>
  </si>
  <si>
    <t>Олейник Алёна</t>
  </si>
  <si>
    <t>Хасанова Ирина</t>
  </si>
  <si>
    <t>Bakhmatova Natalia</t>
  </si>
  <si>
    <t>Ланто Аннели</t>
  </si>
  <si>
    <t>Малмберг Ыйе</t>
  </si>
  <si>
    <t>Таубе Пегия</t>
  </si>
  <si>
    <t>Кочиева Анжела</t>
  </si>
  <si>
    <t>Kasevali Airiin</t>
  </si>
  <si>
    <t>Leite Liga</t>
  </si>
  <si>
    <t>Дата соревнования</t>
  </si>
  <si>
    <t>2016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</si>
  <si>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</si>
  <si>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</si>
  <si>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</si>
  <si>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</si>
  <si>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</si>
  <si>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</si>
  <si>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</si>
  <si>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</si>
  <si>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фед</t>
  </si>
  <si>
    <t>разница ИК</t>
  </si>
  <si>
    <t>степень</t>
  </si>
  <si>
    <t>10 в степени</t>
  </si>
  <si>
    <t>Еа</t>
  </si>
  <si>
    <t>коэф</t>
  </si>
  <si>
    <t>Хеердес Бербель</t>
  </si>
  <si>
    <t>Kuzmina Viktoria</t>
  </si>
  <si>
    <t>Кузьмина Виктория</t>
  </si>
  <si>
    <t>Stivka Tatjana</t>
  </si>
  <si>
    <t>Elva Leio</t>
  </si>
  <si>
    <t>Эльва Лейо</t>
  </si>
  <si>
    <t>Некрасова Арина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</si>
  <si>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</si>
  <si>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</si>
  <si>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</si>
  <si>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</si>
  <si>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</si>
  <si>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</si>
  <si>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</si>
  <si>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Михайлова Анастасия</t>
  </si>
  <si>
    <t>Григорьева Дайна</t>
  </si>
  <si>
    <t>Стивка Татьяна</t>
  </si>
  <si>
    <t>Kalinina Oksana</t>
  </si>
  <si>
    <t>Калинина Оксана</t>
  </si>
  <si>
    <t>ENG</t>
  </si>
  <si>
    <t>Cesniece Daiga</t>
  </si>
  <si>
    <t>Melnikova Tatjana</t>
  </si>
  <si>
    <t>Balode Liga</t>
  </si>
  <si>
    <t>Skalbe Sintija</t>
  </si>
  <si>
    <t>№ 2017</t>
  </si>
  <si>
    <t>2017</t>
  </si>
  <si>
    <t>2014-2017</t>
  </si>
  <si>
    <t>Poland</t>
  </si>
  <si>
    <t>Machleit Kim</t>
  </si>
  <si>
    <t>Балака Даце</t>
  </si>
  <si>
    <t>Балоде Лига</t>
  </si>
  <si>
    <t>Балоде Вита</t>
  </si>
  <si>
    <t>Баумане Лаура</t>
  </si>
  <si>
    <t>Бергмане Илзе</t>
  </si>
  <si>
    <t>Бранте Инара</t>
  </si>
  <si>
    <t>Целминя Майя</t>
  </si>
  <si>
    <t>Чакле Илзе</t>
  </si>
  <si>
    <t>Дзиесма Илзе</t>
  </si>
  <si>
    <t>Фреймане Диана</t>
  </si>
  <si>
    <t>Индране Илона</t>
  </si>
  <si>
    <t>Избаша Илзе</t>
  </si>
  <si>
    <t>Яните Ева</t>
  </si>
  <si>
    <t>Кесенфелде Янина</t>
  </si>
  <si>
    <t>Кояловича Илона</t>
  </si>
  <si>
    <t>Крастиня Лиана</t>
  </si>
  <si>
    <t>Крищука Дина</t>
  </si>
  <si>
    <t>Лаце Илзе</t>
  </si>
  <si>
    <t>Лейкарте Бирута</t>
  </si>
  <si>
    <t>Лейте Лига</t>
  </si>
  <si>
    <t>Лея Анита</t>
  </si>
  <si>
    <t>Лемкина Силвия</t>
  </si>
  <si>
    <t>Море Инара</t>
  </si>
  <si>
    <t>Настевича Ивета</t>
  </si>
  <si>
    <t>Несторе Велга</t>
  </si>
  <si>
    <t>Оша Айва</t>
  </si>
  <si>
    <t>Паберза Маритe</t>
  </si>
  <si>
    <t>Печа Сандра</t>
  </si>
  <si>
    <t>Салдуксне Юдите</t>
  </si>
  <si>
    <t>Салминя Инта</t>
  </si>
  <si>
    <t>Шкипаре Рита</t>
  </si>
  <si>
    <t>Силиня Бирута</t>
  </si>
  <si>
    <t>Скалбе Синтия</t>
  </si>
  <si>
    <t>Упениеце Ингрида</t>
  </si>
  <si>
    <t>Валтиня Инга</t>
  </si>
  <si>
    <t>Виганте Мудите</t>
  </si>
  <si>
    <t>Виксне Бенита</t>
  </si>
  <si>
    <t>Вилкоица Ирeна</t>
  </si>
  <si>
    <t>Заке Лига</t>
  </si>
  <si>
    <t>Chakle Ilze</t>
  </si>
  <si>
    <t>Izbasha Ilze</t>
  </si>
  <si>
    <t>Kojalovicha Ilona</t>
  </si>
  <si>
    <t>Krischuka Dina</t>
  </si>
  <si>
    <t>Nastevicha Iveta</t>
  </si>
  <si>
    <t>Osha Aiva</t>
  </si>
  <si>
    <t>Pecha Sandra</t>
  </si>
  <si>
    <t>Shkipare Rita</t>
  </si>
  <si>
    <t>Skulme Inese</t>
  </si>
  <si>
    <t>Kunc Svetlana</t>
  </si>
  <si>
    <t>Chaiko Nadezda</t>
  </si>
  <si>
    <t>Malmberg Oie</t>
  </si>
  <si>
    <t>Pilve Kristin</t>
  </si>
  <si>
    <t>POL</t>
  </si>
  <si>
    <t>Rathsack Miriam</t>
  </si>
  <si>
    <t>Germany</t>
  </si>
  <si>
    <t>Vlasova Elena</t>
  </si>
  <si>
    <t>Kuts Tatiana</t>
  </si>
  <si>
    <t>Vylobkova Anna</t>
  </si>
  <si>
    <t>Petrova Tatiana</t>
  </si>
  <si>
    <t>Russia</t>
  </si>
  <si>
    <t>Partel Laura-Liis</t>
  </si>
  <si>
    <t>Estonia</t>
  </si>
  <si>
    <t>Valmiera Vesma</t>
  </si>
  <si>
    <t>Kovalonoka Jelena</t>
  </si>
  <si>
    <t>Feldmane Vizma</t>
  </si>
  <si>
    <t>Melko Lauma</t>
  </si>
  <si>
    <t>Melko Lelde</t>
  </si>
  <si>
    <t>Rakojeda Tatjana</t>
  </si>
  <si>
    <t>Latvia</t>
  </si>
  <si>
    <t>Estonia2</t>
  </si>
  <si>
    <t>Krastina Liana</t>
  </si>
  <si>
    <t>Ivina Anastasiya</t>
  </si>
  <si>
    <t>Zhiliakova Kristina</t>
  </si>
  <si>
    <t>Жилякова Кристина</t>
  </si>
  <si>
    <t>Finland</t>
  </si>
  <si>
    <t>В 2017 году в зачет годового рейтинга идет пять лучших результатов по итогам всех сыгранных турниров</t>
  </si>
  <si>
    <t>Latvia2</t>
  </si>
  <si>
    <t>Latvia3</t>
  </si>
  <si>
    <t>Dobenberga Gita</t>
  </si>
  <si>
    <t>Vilde Inese</t>
  </si>
  <si>
    <t>Name</t>
  </si>
  <si>
    <t>rat_old</t>
  </si>
  <si>
    <t>rat_new</t>
  </si>
  <si>
    <t>№</t>
  </si>
  <si>
    <t>МЕСТО</t>
  </si>
  <si>
    <t>Place
Место</t>
  </si>
  <si>
    <t>Points
Очки</t>
  </si>
  <si>
    <t>SurName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</si>
</sst>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5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1"/>
      <name val="Arial"/>
      <family val="2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16" fillId="0" borderId="0"/>
    <xf numFmtId="0" fontId="45" fillId="0" borderId="0"/>
    <xf numFmtId="0" fontId="41" fillId="0" borderId="0"/>
    <xf numFmtId="0" fontId="2" fillId="0" borderId="0"/>
    <xf numFmtId="0" fontId="41" fillId="0" borderId="0"/>
    <xf numFmtId="0" fontId="2" fillId="0" borderId="0"/>
  </cellStyleXfs>
  <cellXfs count="103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4" borderId="1" xfId="40" applyFill="1" applyBorder="1" applyAlignment="1">
      <alignment horizontal="center" vertical="center"/>
    </xf>
    <xf numFmtId="2" fontId="22" fillId="24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1" fontId="26" fillId="26" borderId="12" xfId="39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2" fontId="0" fillId="28" borderId="0" xfId="0" applyNumberFormat="1" applyFill="1" applyBorder="1" applyAlignment="1">
      <alignment horizontal="center" vertical="center"/>
    </xf>
    <xf numFmtId="0" fontId="46" fillId="0" borderId="13" xfId="0" applyFont="1" applyBorder="1" applyAlignment="1">
      <alignment horizontal="left" vertical="center"/>
    </xf>
    <xf numFmtId="0" fontId="46" fillId="0" borderId="13" xfId="0" applyNumberFormat="1" applyFont="1" applyFill="1" applyBorder="1" applyAlignment="1">
      <alignment horizontal="left" vertical="center"/>
    </xf>
    <xf numFmtId="0" fontId="47" fillId="0" borderId="13" xfId="0" applyNumberFormat="1" applyFont="1" applyBorder="1" applyAlignment="1">
      <alignment horizontal="center" vertical="center"/>
    </xf>
    <xf numFmtId="2" fontId="47" fillId="0" borderId="13" xfId="0" applyNumberFormat="1" applyFont="1" applyBorder="1" applyAlignment="1">
      <alignment horizontal="center" vertical="center"/>
    </xf>
    <xf numFmtId="1" fontId="39" fillId="0" borderId="13" xfId="0" applyNumberFormat="1" applyFont="1" applyFill="1" applyBorder="1" applyAlignment="1">
      <alignment horizontal="center" vertical="center"/>
    </xf>
    <xf numFmtId="1" fontId="39" fillId="0" borderId="17" xfId="0" applyNumberFormat="1" applyFont="1" applyBorder="1" applyAlignment="1">
      <alignment horizontal="center" vertical="center"/>
    </xf>
    <xf numFmtId="0" fontId="0" fillId="30" borderId="0" xfId="0" applyFill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29" borderId="1" xfId="0" applyFont="1" applyFill="1" applyBorder="1" applyAlignment="1">
      <alignment horizontal="center" vertical="top" wrapText="1"/>
    </xf>
    <xf numFmtId="1" fontId="44" fillId="0" borderId="1" xfId="0" applyNumberFormat="1" applyFont="1" applyFill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70" fontId="43" fillId="0" borderId="1" xfId="0" applyNumberFormat="1" applyFont="1" applyBorder="1" applyAlignment="1">
      <alignment horizontal="center"/>
    </xf>
    <xf numFmtId="170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" fontId="2" fillId="29" borderId="1" xfId="0" applyNumberFormat="1" applyFont="1" applyFill="1" applyBorder="1" applyAlignment="1">
      <alignment horizontal="center" vertical="top" wrapText="1"/>
    </xf>
    <xf numFmtId="1" fontId="43" fillId="30" borderId="1" xfId="0" applyNumberFormat="1" applyFont="1" applyFill="1" applyBorder="1" applyAlignment="1">
      <alignment horizontal="center"/>
    </xf>
    <xf numFmtId="0" fontId="48" fillId="0" borderId="1" xfId="52" applyFont="1" applyBorder="1" applyAlignment="1">
      <alignment horizontal="center"/>
    </xf>
    <xf numFmtId="0" fontId="2" fillId="0" borderId="1" xfId="52" applyBorder="1"/>
    <xf numFmtId="1" fontId="2" fillId="0" borderId="1" xfId="52" applyNumberFormat="1" applyBorder="1"/>
    <xf numFmtId="1" fontId="48" fillId="0" borderId="1" xfId="52" applyNumberFormat="1" applyFont="1" applyBorder="1" applyAlignment="1">
      <alignment horizontal="center"/>
    </xf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40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49" fillId="0" borderId="18" xfId="0" applyFont="1" applyBorder="1" applyAlignment="1">
      <alignment horizontal="center" vertical="center" wrapText="1"/>
    </xf>
    <xf numFmtId="0" fontId="50" fillId="0" borderId="19" xfId="2" applyNumberFormat="1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</cellXfs>
  <cellStyles count="6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2" xfId="2"/>
    <cellStyle name="Обычный 2 2" xfId="52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6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157" totalsRowShown="0">
  <autoFilter ref="A4:W157"/>
  <sortState ref="A5:W157">
    <sortCondition descending="1" ref="K4:K157"/>
  </sortState>
  <tableColumns count="23">
    <tableColumn id="1" name="№ All" dataDxfId="643"/>
    <tableColumn id="2" name="№ 2017" dataDxfId="642"/>
    <tableColumn id="3" name="Surname Name" dataDxfId="641"/>
    <tableColumn id="4" name="Фамилия Имя" dataDxfId="640"/>
    <tableColumn id="5" name="IK" dataDxfId="639">
      <calculatedColumnFormula>VLOOKUP(C5,Spisok!$A$1:$AA$9681,5,0)</calculatedColumnFormula>
    </tableColumn>
    <tableColumn id="6" name="Tit FINSO" dataDxfId="638">
      <calculatedColumnFormula>VLOOKUP(C5,Spisok!$A$1:$AA$9681,2,0)</calculatedColumnFormula>
    </tableColumn>
    <tableColumn id="8" name="Fed" dataDxfId="637">
      <calculatedColumnFormula>VLOOKUP(C5,Spisok!$A$1:$AA$9681,4,0)</calculatedColumnFormula>
    </tableColumn>
    <tableColumn id="9" name="2014" dataDxfId="636"/>
    <tableColumn id="10" name="2015" dataDxfId="635"/>
    <tableColumn id="11" name="2016" dataDxfId="634"/>
    <tableColumn id="12" name="2017" dataDxfId="633">
      <calculatedColumnFormula>LARGE(M5:V5,1)+LARGE(M5:V5,2)+LARGE(M5:V5,3)+LARGE(M5:V5,4)+LARGE(M5:V5,5)</calculatedColumnFormula>
    </tableColumn>
    <tableColumn id="13" name="2014-2017" dataDxfId="632">
      <calculatedColumnFormula>SUM(H5:K5)</calculatedColumnFormula>
    </tableColumn>
    <tableColumn id="14" name="USA" dataDxfId="631">
      <calculatedColumnFormula>VLOOKUP(C5,игроки1,6,0)</calculatedColumnFormula>
    </tableColumn>
    <tableColumn id="15" name="Poland" dataDxfId="630">
      <calculatedColumnFormula>VLOOKUP(C5,игроки1,8,0)</calculatedColumnFormula>
    </tableColumn>
    <tableColumn id="17" name="Germany" dataDxfId="629">
      <calculatedColumnFormula>VLOOKUP(C5,игроки1,11,0)</calculatedColumnFormula>
    </tableColumn>
    <tableColumn id="18" name="Russia" dataDxfId="628">
      <calculatedColumnFormula>VLOOKUP(C5,игроки1,13,0)</calculatedColumnFormula>
    </tableColumn>
    <tableColumn id="19" name="Estonia" dataDxfId="627">
      <calculatedColumnFormula>VLOOKUP(C5,игроки1,15,0)</calculatedColumnFormula>
    </tableColumn>
    <tableColumn id="20" name="Latvia" dataDxfId="626">
      <calculatedColumnFormula>VLOOKUP(C5,игроки1,17,0)</calculatedColumnFormula>
    </tableColumn>
    <tableColumn id="21" name="Estonia2" dataDxfId="625">
      <calculatedColumnFormula>VLOOKUP(C5,игроки1,19,0)</calculatedColumnFormula>
    </tableColumn>
    <tableColumn id="7" name="Finland" dataDxfId="624">
      <calculatedColumnFormula>VLOOKUP(C5,игроки1,21,0)</calculatedColumnFormula>
    </tableColumn>
    <tableColumn id="16" name="Latvia2" dataDxfId="623">
      <calculatedColumnFormula>VLOOKUP(Таблица2[[#This Row],[Surname Name]],Spisok!$A$5:$AA$196,23,0)</calculatedColumnFormula>
    </tableColumn>
    <tableColumn id="24" name="Latvia3" dataDxfId="622">
      <calculatedColumnFormula>VLOOKUP(C5,игроки1,25,0)</calculatedColumnFormula>
    </tableColumn>
    <tableColumn id="25" name="Кол-во турниров" dataDxfId="621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7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B89" sqref="B89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34" bestFit="1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3" width="9.42578125" style="1" bestFit="1" customWidth="1"/>
    <col min="14" max="16" width="8.7109375" style="1" customWidth="1"/>
    <col min="17" max="22" width="8.7109375" style="25" customWidth="1"/>
    <col min="23" max="23" width="8.7109375" style="1" customWidth="1"/>
    <col min="24" max="16384" width="9.140625" style="1"/>
  </cols>
  <sheetData>
    <row r="1" spans="1:23" ht="15.75" thickBot="1" x14ac:dyDescent="0.3">
      <c r="A1" s="3"/>
      <c r="B1" s="3"/>
      <c r="C1" s="2"/>
      <c r="D1" s="2"/>
      <c r="E1" s="2"/>
      <c r="F1" s="22" t="s">
        <v>376</v>
      </c>
      <c r="G1" s="4"/>
      <c r="H1" s="4"/>
      <c r="I1" s="4"/>
      <c r="J1" s="4"/>
      <c r="K1" s="4"/>
      <c r="L1" s="4"/>
    </row>
    <row r="2" spans="1:23" ht="63.75" customHeight="1" thickBot="1" x14ac:dyDescent="0.3">
      <c r="A2" s="18"/>
      <c r="B2" s="19"/>
      <c r="C2" s="91" t="s">
        <v>18</v>
      </c>
      <c r="D2" s="92"/>
      <c r="E2" s="40"/>
      <c r="F2" s="93" t="s">
        <v>210</v>
      </c>
      <c r="G2" s="93"/>
      <c r="H2" s="93"/>
      <c r="I2" s="93"/>
      <c r="J2" s="93"/>
      <c r="K2" s="93"/>
      <c r="L2" s="93"/>
      <c r="M2" s="94" t="s">
        <v>19</v>
      </c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>
        <v>42425</v>
      </c>
      <c r="N3" s="15">
        <v>42813</v>
      </c>
      <c r="O3" s="15">
        <v>42875</v>
      </c>
      <c r="P3" s="15">
        <v>42896</v>
      </c>
      <c r="Q3" s="26">
        <v>42917</v>
      </c>
      <c r="R3" s="26">
        <v>42938</v>
      </c>
      <c r="S3" s="26">
        <v>42966</v>
      </c>
      <c r="T3" s="26">
        <v>43008</v>
      </c>
      <c r="U3" s="26">
        <v>43064</v>
      </c>
      <c r="V3" s="26">
        <v>43065</v>
      </c>
    </row>
    <row r="4" spans="1:23" ht="32.25" customHeight="1" x14ac:dyDescent="0.25">
      <c r="A4" s="38" t="s">
        <v>16</v>
      </c>
      <c r="B4" s="38" t="s">
        <v>296</v>
      </c>
      <c r="C4" s="38" t="s">
        <v>11</v>
      </c>
      <c r="D4" s="38" t="s">
        <v>17</v>
      </c>
      <c r="E4" s="38" t="s">
        <v>26</v>
      </c>
      <c r="F4" s="38" t="s">
        <v>12</v>
      </c>
      <c r="G4" s="38" t="s">
        <v>9</v>
      </c>
      <c r="H4" s="41" t="s">
        <v>28</v>
      </c>
      <c r="I4" s="41" t="s">
        <v>29</v>
      </c>
      <c r="J4" s="41" t="s">
        <v>257</v>
      </c>
      <c r="K4" s="41" t="s">
        <v>297</v>
      </c>
      <c r="L4" s="51" t="s">
        <v>298</v>
      </c>
      <c r="M4" s="33" t="s">
        <v>20</v>
      </c>
      <c r="N4" s="33" t="s">
        <v>299</v>
      </c>
      <c r="O4" s="33" t="s">
        <v>355</v>
      </c>
      <c r="P4" s="33" t="s">
        <v>360</v>
      </c>
      <c r="Q4" s="27" t="s">
        <v>362</v>
      </c>
      <c r="R4" s="27" t="s">
        <v>369</v>
      </c>
      <c r="S4" s="27" t="s">
        <v>370</v>
      </c>
      <c r="T4" s="27" t="s">
        <v>375</v>
      </c>
      <c r="U4" s="27" t="s">
        <v>377</v>
      </c>
      <c r="V4" s="20" t="s">
        <v>378</v>
      </c>
      <c r="W4" s="37" t="s">
        <v>15</v>
      </c>
    </row>
    <row r="5" spans="1:23" ht="12.75" customHeight="1" x14ac:dyDescent="0.25">
      <c r="A5" s="13">
        <v>3</v>
      </c>
      <c r="B5" s="13">
        <v>1</v>
      </c>
      <c r="C5" s="9" t="s">
        <v>96</v>
      </c>
      <c r="D5" s="9" t="s">
        <v>327</v>
      </c>
      <c r="E5" s="9">
        <f>VLOOKUP(C5,Spisok!$A$1:$AA$9681,5,0)</f>
        <v>1879</v>
      </c>
      <c r="F5" s="8" t="str">
        <f>VLOOKUP(C5,Spisok!$A$1:$AA$9681,2,0)</f>
        <v>IGM</v>
      </c>
      <c r="G5" s="8" t="str">
        <f>VLOOKUP(C5,Spisok!$A$1:$AA$9681,4,0)</f>
        <v>LAT</v>
      </c>
      <c r="H5" s="10">
        <v>67.408809688323089</v>
      </c>
      <c r="I5" s="10">
        <v>224.72477496760501</v>
      </c>
      <c r="J5" s="10">
        <v>240.06464920543922</v>
      </c>
      <c r="K5" s="10">
        <f>LARGE(M5:V5,1)+LARGE(M5:V5,2)+LARGE(M5:V5,3)+LARGE(M5:V5,4)+LARGE(M5:V5,5)</f>
        <v>202.45132911606908</v>
      </c>
      <c r="L5" s="5">
        <f>SUM(H5:K5)</f>
        <v>734.64956297743629</v>
      </c>
      <c r="M5" s="10">
        <f>VLOOKUP(C5,игроки1,7,0)</f>
        <v>0</v>
      </c>
      <c r="N5" s="10">
        <f>VLOOKUP(C5,игроки1,9,0)</f>
        <v>50</v>
      </c>
      <c r="O5" s="10">
        <f>VLOOKUP(C5,игроки1,11,0)</f>
        <v>28.429406850459483</v>
      </c>
      <c r="P5" s="10">
        <f>VLOOKUP(C5,игроки1,13,0)</f>
        <v>36.453525460617662</v>
      </c>
      <c r="Q5" s="10">
        <f>VLOOKUP(C5,игроки1,15,0)</f>
        <v>34.444444444444443</v>
      </c>
      <c r="R5" s="10">
        <f>VLOOKUP(C5,игроки1,17,0)</f>
        <v>41.669226830517154</v>
      </c>
      <c r="S5" s="10">
        <f>VLOOKUP(C5,игроки1,19,0)</f>
        <v>39.884132380489831</v>
      </c>
      <c r="T5" s="10">
        <f>VLOOKUP(C5,игроки1,21,0)</f>
        <v>0</v>
      </c>
      <c r="U5" s="10">
        <f>VLOOKUP(Таблица2[[#This Row],[Surname Name]],Spisok!$A$5:$AA$196,23,0)</f>
        <v>0</v>
      </c>
      <c r="V5" s="21">
        <f>VLOOKUP(C5,игроки1,25,0)</f>
        <v>0</v>
      </c>
      <c r="W5" s="16">
        <f>COUNTIFS(M5:V5,"&gt;0")</f>
        <v>6</v>
      </c>
    </row>
    <row r="6" spans="1:23" ht="12.75" customHeight="1" x14ac:dyDescent="0.25">
      <c r="A6" s="13">
        <v>1</v>
      </c>
      <c r="B6" s="13">
        <v>2</v>
      </c>
      <c r="C6" s="9" t="s">
        <v>131</v>
      </c>
      <c r="D6" s="9" t="s">
        <v>148</v>
      </c>
      <c r="E6" s="9">
        <f>VLOOKUP(C6,Spisok!$A$1:$AA$9681,5,0)</f>
        <v>2087</v>
      </c>
      <c r="F6" s="8" t="str">
        <f>VLOOKUP(C6,Spisok!$A$1:$AA$9681,2,0)</f>
        <v>IGM</v>
      </c>
      <c r="G6" s="8" t="str">
        <f>VLOOKUP(C6,Spisok!$A$1:$AA$9681,4,0)</f>
        <v>EST</v>
      </c>
      <c r="H6" s="10">
        <v>264.5495340403337</v>
      </c>
      <c r="I6" s="10">
        <v>276.24956138637543</v>
      </c>
      <c r="J6" s="10">
        <v>300</v>
      </c>
      <c r="K6" s="10">
        <f>LARGE(M6:V6,1)+LARGE(M6:V6,2)+LARGE(M6:V6,3)+LARGE(M6:V6,4)+LARGE(M6:V6,5)</f>
        <v>200</v>
      </c>
      <c r="L6" s="5">
        <f>SUM(H6:K6)</f>
        <v>1040.7990954267091</v>
      </c>
      <c r="M6" s="10">
        <f>VLOOKUP(C6,игроки1,7,0)</f>
        <v>0</v>
      </c>
      <c r="N6" s="10">
        <f>VLOOKUP(C6,игроки1,9,0)</f>
        <v>0</v>
      </c>
      <c r="O6" s="10">
        <f>VLOOKUP(C6,игроки1,11,0)</f>
        <v>0</v>
      </c>
      <c r="P6" s="10">
        <f>VLOOKUP(C6,игроки1,13,0)</f>
        <v>0</v>
      </c>
      <c r="Q6" s="10">
        <f>VLOOKUP(C6,игроки1,15,0)</f>
        <v>50</v>
      </c>
      <c r="R6" s="10">
        <f>VLOOKUP(C6,игроки1,17,0)</f>
        <v>50</v>
      </c>
      <c r="S6" s="10">
        <f>VLOOKUP(C6,игроки1,19,0)</f>
        <v>0</v>
      </c>
      <c r="T6" s="10">
        <f>VLOOKUP(C6,игроки1,21,0)</f>
        <v>50</v>
      </c>
      <c r="U6" s="10">
        <f>VLOOKUP(Таблица2[[#This Row],[Surname Name]],Spisok!$A$5:$AA$196,23,0)</f>
        <v>50</v>
      </c>
      <c r="V6" s="21">
        <f>VLOOKUP(C6,игроки1,25,0)</f>
        <v>0</v>
      </c>
      <c r="W6" s="16">
        <f>COUNTIFS(M6:V6,"&gt;0")</f>
        <v>4</v>
      </c>
    </row>
    <row r="7" spans="1:23" ht="12.75" customHeight="1" x14ac:dyDescent="0.25">
      <c r="A7" s="13">
        <v>4</v>
      </c>
      <c r="B7" s="13">
        <v>3</v>
      </c>
      <c r="C7" s="9" t="s">
        <v>371</v>
      </c>
      <c r="D7" s="9" t="s">
        <v>316</v>
      </c>
      <c r="E7" s="9">
        <f>VLOOKUP(C7,Spisok!$A$1:$AA$9681,5,0)</f>
        <v>1740</v>
      </c>
      <c r="F7" s="8" t="str">
        <f>VLOOKUP(C7,Spisok!$A$1:$AA$9681,2,0)</f>
        <v>IGM</v>
      </c>
      <c r="G7" s="8" t="str">
        <f>VLOOKUP(C7,Spisok!$A$1:$AA$9681,4,0)</f>
        <v>LAT</v>
      </c>
      <c r="H7" s="10">
        <v>50</v>
      </c>
      <c r="I7" s="10">
        <v>229.8069382086376</v>
      </c>
      <c r="J7" s="10">
        <v>99.901820750877349</v>
      </c>
      <c r="K7" s="10">
        <f>LARGE(M7:V7,1)+LARGE(M7:V7,2)+LARGE(M7:V7,3)+LARGE(M7:V7,4)+LARGE(M7:V7,5)</f>
        <v>177.48677392707387</v>
      </c>
      <c r="L7" s="5">
        <f>SUM(H7:K7)</f>
        <v>557.19553288658881</v>
      </c>
      <c r="M7" s="10">
        <f>VLOOKUP(C7,игроки1,7,0)</f>
        <v>0</v>
      </c>
      <c r="N7" s="10">
        <f>VLOOKUP(C7,игроки1,9,0)</f>
        <v>0</v>
      </c>
      <c r="O7" s="10">
        <f>VLOOKUP(C7,игроки1,11,0)</f>
        <v>0</v>
      </c>
      <c r="P7" s="10">
        <f>VLOOKUP(C7,игроки1,13,0)</f>
        <v>31.996956223329651</v>
      </c>
      <c r="Q7" s="10">
        <f>VLOOKUP(C7,игроки1,15,0)</f>
        <v>38.430836522689987</v>
      </c>
      <c r="R7" s="10">
        <f>VLOOKUP(C7,игроки1,17,0)</f>
        <v>0</v>
      </c>
      <c r="S7" s="10">
        <f>VLOOKUP(C7,игроки1,19,0)</f>
        <v>36.261489532729875</v>
      </c>
      <c r="T7" s="10">
        <f>VLOOKUP(C7,игроки1,21,0)</f>
        <v>35.160462130937098</v>
      </c>
      <c r="U7" s="10">
        <f>VLOOKUP(Таблица2[[#This Row],[Surname Name]],Spisok!$A$5:$AA$196,23,0)</f>
        <v>35.637029517387248</v>
      </c>
      <c r="V7" s="21">
        <f>VLOOKUP(C7,игроки1,25,0)</f>
        <v>19.23076923076923</v>
      </c>
      <c r="W7" s="16">
        <f>COUNTIFS(M7:V7,"&gt;0")</f>
        <v>6</v>
      </c>
    </row>
    <row r="8" spans="1:23" ht="12.75" customHeight="1" x14ac:dyDescent="0.25">
      <c r="A8" s="13">
        <v>19</v>
      </c>
      <c r="B8" s="13">
        <v>4</v>
      </c>
      <c r="C8" s="9" t="s">
        <v>127</v>
      </c>
      <c r="D8" s="9" t="s">
        <v>190</v>
      </c>
      <c r="E8" s="14">
        <f>VLOOKUP(C8,Spisok!$A$1:$AA$9681,5,0)</f>
        <v>1680</v>
      </c>
      <c r="F8" s="8">
        <f>VLOOKUP(C8,Spisok!$A$1:$AA$9681,2,0)</f>
        <v>0</v>
      </c>
      <c r="G8" s="8" t="str">
        <f>VLOOKUP(C8,Spisok!$A$1:$AA$9681,4,0)</f>
        <v>EST</v>
      </c>
      <c r="H8" s="10">
        <v>7.0734797297297298</v>
      </c>
      <c r="I8" s="10">
        <v>32.349519780357092</v>
      </c>
      <c r="J8" s="10">
        <v>0</v>
      </c>
      <c r="K8" s="10">
        <f>LARGE(M8:V8,1)+LARGE(M8:V8,2)+LARGE(M8:V8,3)+LARGE(M8:V8,4)+LARGE(M8:V8,5)</f>
        <v>173.13649675941562</v>
      </c>
      <c r="L8" s="5">
        <f>SUM(H8:K8)</f>
        <v>212.55949626950246</v>
      </c>
      <c r="M8" s="10">
        <f>VLOOKUP(C8,игроки1,7,0)</f>
        <v>0</v>
      </c>
      <c r="N8" s="10">
        <f>VLOOKUP(C8,игроки1,9,0)</f>
        <v>24.140882159315339</v>
      </c>
      <c r="O8" s="10">
        <f>VLOOKUP(C8,игроки1,11,0)</f>
        <v>40.225563909774436</v>
      </c>
      <c r="P8" s="10">
        <f>VLOOKUP(C8,игроки1,13,0)</f>
        <v>0</v>
      </c>
      <c r="Q8" s="10">
        <f>VLOOKUP(C8,игроки1,15,0)</f>
        <v>25.576172835458806</v>
      </c>
      <c r="R8" s="10">
        <f>VLOOKUP(C8,игроки1,17,0)</f>
        <v>21.550685848109737</v>
      </c>
      <c r="S8" s="10">
        <f>VLOOKUP(C8,игроки1,19,0)</f>
        <v>33.193877854867047</v>
      </c>
      <c r="T8" s="10">
        <f>VLOOKUP(C8,игроки1,21,0)</f>
        <v>0</v>
      </c>
      <c r="U8" s="10">
        <f>VLOOKUP(Таблица2[[#This Row],[Surname Name]],Spisok!$A$5:$AA$196,23,0)</f>
        <v>0</v>
      </c>
      <c r="V8" s="21">
        <f>VLOOKUP(C8,игроки1,25,0)</f>
        <v>50</v>
      </c>
      <c r="W8" s="16">
        <f>COUNTIFS(M8:V8,"&gt;0")</f>
        <v>6</v>
      </c>
    </row>
    <row r="9" spans="1:23" ht="12.75" customHeight="1" x14ac:dyDescent="0.25">
      <c r="A9" s="13">
        <v>15</v>
      </c>
      <c r="B9" s="13">
        <v>5</v>
      </c>
      <c r="C9" s="14" t="s">
        <v>231</v>
      </c>
      <c r="D9" s="14" t="s">
        <v>235</v>
      </c>
      <c r="E9" s="9">
        <f>VLOOKUP(C9,Spisok!$A$1:$AA$9681,5,0)</f>
        <v>1606</v>
      </c>
      <c r="F9" s="8">
        <f>VLOOKUP(C9,Spisok!$A$1:$AA$9681,2,0)</f>
        <v>0</v>
      </c>
      <c r="G9" s="8" t="str">
        <f>VLOOKUP(C9,Spisok!$A$1:$AA$9681,4,0)</f>
        <v>EST</v>
      </c>
      <c r="H9" s="10"/>
      <c r="I9" s="10">
        <v>46.952352641925529</v>
      </c>
      <c r="J9" s="10">
        <v>101.39753778636664</v>
      </c>
      <c r="K9" s="10">
        <f>LARGE(M9:V9,1)+LARGE(M9:V9,2)+LARGE(M9:V9,3)+LARGE(M9:V9,4)+LARGE(M9:V9,5)</f>
        <v>149.56586167892513</v>
      </c>
      <c r="L9" s="5">
        <f>SUM(H9:K9)</f>
        <v>297.91575210721726</v>
      </c>
      <c r="M9" s="10">
        <f>VLOOKUP(C9,игроки1,7,0)</f>
        <v>0</v>
      </c>
      <c r="N9" s="10">
        <f>VLOOKUP(C9,игроки1,9,0)</f>
        <v>28.429406850459483</v>
      </c>
      <c r="O9" s="10">
        <f>VLOOKUP(C9,игроки1,11,0)</f>
        <v>24.140882159315339</v>
      </c>
      <c r="P9" s="10">
        <f>VLOOKUP(C9,игроки1,13,0)</f>
        <v>0</v>
      </c>
      <c r="Q9" s="10">
        <f>VLOOKUP(C9,игроки1,15,0)</f>
        <v>20.942406196643486</v>
      </c>
      <c r="R9" s="10">
        <f>VLOOKUP(C9,игроки1,17,0)</f>
        <v>25.486593843098312</v>
      </c>
      <c r="S9" s="10">
        <f>VLOOKUP(C9,игроки1,19,0)</f>
        <v>16.772060937050874</v>
      </c>
      <c r="T9" s="10">
        <f>VLOOKUP(C9,игроки1,21,0)</f>
        <v>41.289198606271775</v>
      </c>
      <c r="U9" s="10">
        <f>VLOOKUP(Таблица2[[#This Row],[Surname Name]],Spisok!$A$5:$AA$196,23,0)</f>
        <v>23.12180958447227</v>
      </c>
      <c r="V9" s="21">
        <f>VLOOKUP(C9,игроки1,25,0)</f>
        <v>30.219780219780219</v>
      </c>
      <c r="W9" s="16">
        <f>COUNTIFS(M9:V9,"&gt;0")</f>
        <v>8</v>
      </c>
    </row>
    <row r="10" spans="1:23" ht="12.75" customHeight="1" x14ac:dyDescent="0.25">
      <c r="A10" s="13">
        <v>2</v>
      </c>
      <c r="B10" s="13">
        <v>6</v>
      </c>
      <c r="C10" s="9" t="s">
        <v>32</v>
      </c>
      <c r="D10" s="9" t="s">
        <v>149</v>
      </c>
      <c r="E10" s="9">
        <f>VLOOKUP(C10,Spisok!$A$1:$AA$9681,5,0)</f>
        <v>2068</v>
      </c>
      <c r="F10" s="8" t="str">
        <f>VLOOKUP(C10,Spisok!$A$1:$AA$9681,2,0)</f>
        <v>IGM</v>
      </c>
      <c r="G10" s="8" t="str">
        <f>VLOOKUP(C10,Spisok!$A$1:$AA$9681,4,0)</f>
        <v>EST</v>
      </c>
      <c r="H10" s="10">
        <v>194.15237375530864</v>
      </c>
      <c r="I10" s="10">
        <v>243.08777429467085</v>
      </c>
      <c r="J10" s="10">
        <v>198.37236197000593</v>
      </c>
      <c r="K10" s="10">
        <f>LARGE(M10:V10,1)+LARGE(M10:V10,2)+LARGE(M10:V10,3)+LARGE(M10:V10,4)+LARGE(M10:V10,5)</f>
        <v>146.45762157603488</v>
      </c>
      <c r="L10" s="5">
        <f>SUM(H10:K10)</f>
        <v>782.07013159602025</v>
      </c>
      <c r="M10" s="10">
        <f>VLOOKUP(C10,игроки1,7,0)</f>
        <v>0</v>
      </c>
      <c r="N10" s="10">
        <f>VLOOKUP(C10,игроки1,9,0)</f>
        <v>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31.099671806860584</v>
      </c>
      <c r="R10" s="10">
        <f>VLOOKUP(C10,игроки1,17,0)</f>
        <v>34.24317617866005</v>
      </c>
      <c r="S10" s="10">
        <f>VLOOKUP(C10,игроки1,19,0)</f>
        <v>50</v>
      </c>
      <c r="T10" s="10">
        <f>VLOOKUP(C10,игроки1,21,0)</f>
        <v>0</v>
      </c>
      <c r="U10" s="10">
        <f>VLOOKUP(Таблица2[[#This Row],[Surname Name]],Spisok!$A$5:$AA$196,23,0)</f>
        <v>31.11477359051425</v>
      </c>
      <c r="V10" s="21">
        <f>VLOOKUP(C10,игроки1,25,0)</f>
        <v>0</v>
      </c>
      <c r="W10" s="16">
        <f>COUNTIFS(M10:V10,"&gt;0")</f>
        <v>4</v>
      </c>
    </row>
    <row r="11" spans="1:23" ht="12.75" customHeight="1" x14ac:dyDescent="0.25">
      <c r="A11" s="13">
        <v>5</v>
      </c>
      <c r="B11" s="13">
        <v>7</v>
      </c>
      <c r="C11" s="9" t="s">
        <v>350</v>
      </c>
      <c r="D11" s="9" t="s">
        <v>156</v>
      </c>
      <c r="E11" s="9">
        <f>VLOOKUP(C11,Spisok!$A$1:$AA$9681,5,0)</f>
        <v>1548</v>
      </c>
      <c r="F11" s="8" t="str">
        <f>VLOOKUP(C11,Spisok!$A$1:$AA$9681,2,0)</f>
        <v>IM</v>
      </c>
      <c r="G11" s="8" t="str">
        <f>VLOOKUP(C11,Spisok!$A$1:$AA$9681,4,0)</f>
        <v>RUS</v>
      </c>
      <c r="H11" s="10">
        <v>56.345941452489036</v>
      </c>
      <c r="I11" s="10">
        <v>159.20814749272242</v>
      </c>
      <c r="J11" s="10">
        <v>111.95641720380237</v>
      </c>
      <c r="K11" s="10">
        <f>LARGE(M11:V11,1)+LARGE(M11:V11,2)+LARGE(M11:V11,3)+LARGE(M11:V11,4)+LARGE(M11:V11,5)</f>
        <v>140.42808908958796</v>
      </c>
      <c r="L11" s="5">
        <f>SUM(H11:K11)</f>
        <v>467.93859523860181</v>
      </c>
      <c r="M11" s="10">
        <f>VLOOKUP(C11,игроки1,7,0)</f>
        <v>0</v>
      </c>
      <c r="N11" s="10">
        <f>VLOOKUP(C11,игроки1,9,0)</f>
        <v>40.225563909774436</v>
      </c>
      <c r="O11" s="10">
        <f>VLOOKUP(C11,игроки1,11,0)</f>
        <v>33.55864084764341</v>
      </c>
      <c r="P11" s="10">
        <f>VLOOKUP(C11,игроки1,13,0)</f>
        <v>22.103260591376753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19.793112565271993</v>
      </c>
      <c r="U11" s="10">
        <f>VLOOKUP(Таблица2[[#This Row],[Surname Name]],Spisok!$A$5:$AA$196,23,0)</f>
        <v>20.261777586947186</v>
      </c>
      <c r="V11" s="21">
        <f>VLOOKUP(C11,игроки1,25,0)</f>
        <v>24.278846153846153</v>
      </c>
      <c r="W11" s="16">
        <f>COUNTIFS(M11:V11,"&gt;0")</f>
        <v>6</v>
      </c>
    </row>
    <row r="12" spans="1:23" ht="12.75" customHeight="1" x14ac:dyDescent="0.25">
      <c r="A12" s="13">
        <v>18</v>
      </c>
      <c r="B12" s="13">
        <v>8</v>
      </c>
      <c r="C12" s="9" t="s">
        <v>112</v>
      </c>
      <c r="D12" s="9" t="s">
        <v>330</v>
      </c>
      <c r="E12" s="9">
        <f>VLOOKUP(C12,Spisok!$A$1:$AA$9681,5,0)</f>
        <v>1752</v>
      </c>
      <c r="F12" s="8">
        <f>VLOOKUP(C12,Spisok!$A$1:$AA$9681,2,0)</f>
        <v>0</v>
      </c>
      <c r="G12" s="8" t="str">
        <f>VLOOKUP(C12,Spisok!$A$1:$AA$9681,4,0)</f>
        <v>LAT</v>
      </c>
      <c r="H12" s="10">
        <v>31.012262262262258</v>
      </c>
      <c r="I12" s="10">
        <v>57.922937277476358</v>
      </c>
      <c r="J12" s="10">
        <v>17.725854303001913</v>
      </c>
      <c r="K12" s="10">
        <f>LARGE(M12:V12,1)+LARGE(M12:V12,2)+LARGE(M12:V12,3)+LARGE(M12:V12,4)+LARGE(M12:V12,5)</f>
        <v>121.35987328519992</v>
      </c>
      <c r="L12" s="5">
        <f>SUM(H12:K12)</f>
        <v>228.02092712794047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44.079196665403565</v>
      </c>
      <c r="S12" s="10">
        <f>VLOOKUP(C12,игроки1,19,0)</f>
        <v>30.517145425745962</v>
      </c>
      <c r="T12" s="10">
        <f>VLOOKUP(C12,игроки1,21,0)</f>
        <v>0</v>
      </c>
      <c r="U12" s="10">
        <f>VLOOKUP(Таблица2[[#This Row],[Surname Name]],Spisok!$A$5:$AA$196,23,0)</f>
        <v>46.763531194050401</v>
      </c>
      <c r="V12" s="21">
        <f>VLOOKUP(C12,игроки1,25,0)</f>
        <v>0</v>
      </c>
      <c r="W12" s="16">
        <f>COUNTIFS(M12:V12,"&gt;0")</f>
        <v>3</v>
      </c>
    </row>
    <row r="13" spans="1:23" ht="12.75" customHeight="1" x14ac:dyDescent="0.25">
      <c r="A13" s="13">
        <v>13</v>
      </c>
      <c r="B13" s="13">
        <v>9</v>
      </c>
      <c r="C13" s="9" t="s">
        <v>64</v>
      </c>
      <c r="D13" s="9" t="s">
        <v>168</v>
      </c>
      <c r="E13" s="9">
        <f>VLOOKUP(C13,Spisok!$A$1:$AA$9681,5,0)</f>
        <v>1710</v>
      </c>
      <c r="F13" s="8">
        <f>VLOOKUP(C13,Spisok!$A$1:$AA$9681,2,0)</f>
        <v>0</v>
      </c>
      <c r="G13" s="8" t="str">
        <f>VLOOKUP(C13,Spisok!$A$1:$AA$9681,4,0)</f>
        <v>LAT</v>
      </c>
      <c r="H13" s="10">
        <v>39.451711271515016</v>
      </c>
      <c r="I13" s="10">
        <v>113.69176491807762</v>
      </c>
      <c r="J13" s="10">
        <v>70.452531326951984</v>
      </c>
      <c r="K13" s="10">
        <f>LARGE(M13:V13,1)+LARGE(M13:V13,2)+LARGE(M13:V13,3)+LARGE(M13:V13,4)+LARGE(M13:V13,5)</f>
        <v>117.79945420080671</v>
      </c>
      <c r="L13" s="5">
        <f>SUM(H13:K13)</f>
        <v>341.39546171735128</v>
      </c>
      <c r="M13" s="10">
        <f>VLOOKUP(C13,игроки1,7,0)</f>
        <v>0</v>
      </c>
      <c r="N13" s="10">
        <f>VLOOKUP(C13,игроки1,9,0)</f>
        <v>0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43.408662900188318</v>
      </c>
      <c r="R13" s="10">
        <f>VLOOKUP(C13,игроки1,17,0)</f>
        <v>30.070028011204478</v>
      </c>
      <c r="S13" s="10">
        <f>VLOOKUP(C13,игроки1,19,0)</f>
        <v>44.320763289413904</v>
      </c>
      <c r="T13" s="10">
        <f>VLOOKUP(C13,игроки1,21,0)</f>
        <v>0</v>
      </c>
      <c r="U13" s="10">
        <f>VLOOKUP(Таблица2[[#This Row],[Surname Name]],Spisok!$A$5:$AA$196,23,0)</f>
        <v>0</v>
      </c>
      <c r="V13" s="21">
        <f>VLOOKUP(C13,игроки1,25,0)</f>
        <v>0</v>
      </c>
      <c r="W13" s="16">
        <f>COUNTIFS(M13:V13,"&gt;0")</f>
        <v>3</v>
      </c>
    </row>
    <row r="14" spans="1:23" ht="12.75" customHeight="1" x14ac:dyDescent="0.25">
      <c r="A14" s="13">
        <v>32</v>
      </c>
      <c r="B14" s="13">
        <v>10</v>
      </c>
      <c r="C14" s="9" t="s">
        <v>348</v>
      </c>
      <c r="D14" s="9"/>
      <c r="E14" s="14">
        <f>VLOOKUP(C14,Spisok!$A$1:$AA$9681,5,0)</f>
        <v>1500</v>
      </c>
      <c r="F14" s="8">
        <f>VLOOKUP(C14,Spisok!$A$1:$AA$9681,2,0)</f>
        <v>0</v>
      </c>
      <c r="G14" s="8" t="str">
        <f>VLOOKUP(C14,Spisok!$A$1:$AA$9681,4,0)</f>
        <v>LAT</v>
      </c>
      <c r="H14" s="10"/>
      <c r="I14" s="10"/>
      <c r="J14" s="10"/>
      <c r="K14" s="10">
        <f>LARGE(M14:V14,1)+LARGE(M14:V14,2)+LARGE(M14:V14,3)+LARGE(M14:V14,4)+LARGE(M14:V14,5)</f>
        <v>106.15156516934123</v>
      </c>
      <c r="L14" s="5">
        <f>SUM(H14:K14)</f>
        <v>106.15156516934123</v>
      </c>
      <c r="M14" s="10">
        <f>VLOOKUP(C14,игроки1,7,0)</f>
        <v>0</v>
      </c>
      <c r="N14" s="10">
        <f>VLOOKUP(C14,игроки1,9,0)</f>
        <v>13.565891472868218</v>
      </c>
      <c r="O14" s="10">
        <f>VLOOKUP(C14,игроки1,11,0)</f>
        <v>0</v>
      </c>
      <c r="P14" s="10">
        <f>VLOOKUP(C14,игроки1,13,0)</f>
        <v>16.817107242639157</v>
      </c>
      <c r="Q14" s="10">
        <f>VLOOKUP(C14,игроки1,15,0)</f>
        <v>14.828008165714587</v>
      </c>
      <c r="R14" s="10">
        <f>VLOOKUP(C14,игроки1,17,0)</f>
        <v>10.71204657411554</v>
      </c>
      <c r="S14" s="10">
        <f>VLOOKUP(C14,игроки1,19,0)</f>
        <v>5.9434275556250116</v>
      </c>
      <c r="T14" s="10">
        <f>VLOOKUP(C14,игроки1,21,0)</f>
        <v>22.959789057350033</v>
      </c>
      <c r="U14" s="10">
        <f>VLOOKUP(Таблица2[[#This Row],[Surname Name]],Spisok!$A$5:$AA$196,23,0)</f>
        <v>9.4061462179735091</v>
      </c>
      <c r="V14" s="21">
        <f>VLOOKUP(C14,игроки1,25,0)</f>
        <v>37.980769230769234</v>
      </c>
      <c r="W14" s="16">
        <f>COUNTIFS(M14:V14,"&gt;0")</f>
        <v>8</v>
      </c>
    </row>
    <row r="15" spans="1:23" ht="12.75" customHeight="1" x14ac:dyDescent="0.25">
      <c r="A15" s="13">
        <v>6</v>
      </c>
      <c r="B15" s="13">
        <v>11</v>
      </c>
      <c r="C15" s="9" t="s">
        <v>124</v>
      </c>
      <c r="D15" s="9" t="s">
        <v>150</v>
      </c>
      <c r="E15" s="9">
        <f>VLOOKUP(C15,Spisok!$A$1:$AA$9681,5,0)</f>
        <v>1688.1038709701377</v>
      </c>
      <c r="F15" s="8" t="str">
        <f>VLOOKUP(C15,Spisok!$A$1:$AA$9681,2,0)</f>
        <v>IGM</v>
      </c>
      <c r="G15" s="8" t="str">
        <f>VLOOKUP(C15,Spisok!$A$1:$AA$9681,4,0)</f>
        <v>EST</v>
      </c>
      <c r="H15" s="10">
        <v>138.32593821082932</v>
      </c>
      <c r="I15" s="10">
        <v>73.547911044221465</v>
      </c>
      <c r="J15" s="10">
        <v>123.30419370315086</v>
      </c>
      <c r="K15" s="10">
        <f>LARGE(M15:V15,1)+LARGE(M15:V15,2)+LARGE(M15:V15,3)+LARGE(M15:V15,4)+LARGE(M15:V15,5)</f>
        <v>100.74975205279391</v>
      </c>
      <c r="L15" s="5">
        <f>SUM(H15:K15)</f>
        <v>435.92779501099557</v>
      </c>
      <c r="M15" s="10">
        <f>VLOOKUP(C15,игроки1,7,0)</f>
        <v>0</v>
      </c>
      <c r="N15" s="10">
        <f>VLOOKUP(C15,игроки1,9,0)</f>
        <v>20.346051464063887</v>
      </c>
      <c r="O15" s="10">
        <f>VLOOKUP(C15,игроки1,11,0)</f>
        <v>0</v>
      </c>
      <c r="P15" s="10">
        <f>VLOOKUP(C15,игроки1,13,0)</f>
        <v>50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30.403700588730022</v>
      </c>
      <c r="U15" s="10">
        <f>VLOOKUP(Таблица2[[#This Row],[Surname Name]],Spisok!$A$5:$AA$196,23,0)</f>
        <v>0</v>
      </c>
      <c r="V15" s="21">
        <f>VLOOKUP(C15,игроки1,25,0)</f>
        <v>0</v>
      </c>
      <c r="W15" s="16">
        <f>COUNTIFS(M15:V15,"&gt;0")</f>
        <v>3</v>
      </c>
    </row>
    <row r="16" spans="1:23" ht="12.75" customHeight="1" x14ac:dyDescent="0.25">
      <c r="A16" s="13">
        <v>31</v>
      </c>
      <c r="B16" s="13">
        <v>12</v>
      </c>
      <c r="C16" s="9" t="s">
        <v>295</v>
      </c>
      <c r="D16" s="9" t="s">
        <v>333</v>
      </c>
      <c r="E16" s="14">
        <f>VLOOKUP(C16,Spisok!$A$1:$AA$9681,5,0)</f>
        <v>1572</v>
      </c>
      <c r="F16" s="8">
        <f>VLOOKUP(C16,Spisok!$A$1:$AA$9681,2,0)</f>
        <v>0</v>
      </c>
      <c r="G16" s="8" t="str">
        <f>VLOOKUP(C16,Spisok!$A$1:$AA$9681,4,0)</f>
        <v>LAT</v>
      </c>
      <c r="H16" s="10"/>
      <c r="I16" s="10"/>
      <c r="J16" s="10">
        <v>15.755565104326525</v>
      </c>
      <c r="K16" s="10">
        <f>LARGE(M16:V16,1)+LARGE(M16:V16,2)+LARGE(M16:V16,3)+LARGE(M16:V16,4)+LARGE(M16:V16,5)</f>
        <v>95.951459314436008</v>
      </c>
      <c r="L16" s="5">
        <f>SUM(H16:K16)</f>
        <v>111.70702441876253</v>
      </c>
      <c r="M16" s="10">
        <f>VLOOKUP(C16,игроки1,6,0)</f>
        <v>0</v>
      </c>
      <c r="N16" s="10">
        <f>VLOOKUP(C16,игроки1,8,0)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39.526901669758814</v>
      </c>
      <c r="S16" s="10">
        <f>VLOOKUP(C16,игроки1,19,0)</f>
        <v>23.910765128181239</v>
      </c>
      <c r="T16" s="10">
        <f>VLOOKUP(C16,игроки1,21,0)</f>
        <v>0</v>
      </c>
      <c r="U16" s="10">
        <f>VLOOKUP(Таблица2[[#This Row],[Surname Name]],Spisok!$A$5:$AA$196,23,0)</f>
        <v>32.513792516495947</v>
      </c>
      <c r="V16" s="21">
        <f>VLOOKUP(C16,игроки1,25,0)</f>
        <v>0</v>
      </c>
      <c r="W16" s="16">
        <f>COUNTIFS(M16:V16,"&gt;0")</f>
        <v>3</v>
      </c>
    </row>
    <row r="17" spans="1:23" ht="12.75" customHeight="1" x14ac:dyDescent="0.25">
      <c r="A17" s="13">
        <v>39</v>
      </c>
      <c r="B17" s="13">
        <v>13</v>
      </c>
      <c r="C17" s="9" t="s">
        <v>361</v>
      </c>
      <c r="D17" s="9"/>
      <c r="E17" s="14">
        <f>VLOOKUP(C17,Spisok!$A$1:$AA$9681,5,0)</f>
        <v>1447.2821692354219</v>
      </c>
      <c r="F17" s="8">
        <f>VLOOKUP(C17,Spisok!$A$1:$AA$9681,2,0)</f>
        <v>0</v>
      </c>
      <c r="G17" s="8" t="str">
        <f>VLOOKUP(C17,Spisok!$A$1:$AA$9681,4,0)</f>
        <v>EST</v>
      </c>
      <c r="H17" s="10"/>
      <c r="I17" s="10"/>
      <c r="J17" s="10"/>
      <c r="K17" s="10">
        <f>LARGE(M17:V17,1)+LARGE(M17:V17,2)+LARGE(M17:V17,3)+LARGE(M17:V17,4)+LARGE(M17:V17,5)</f>
        <v>92.813747858185877</v>
      </c>
      <c r="L17" s="5">
        <f>SUM(H17:K17)</f>
        <v>92.813747858185877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28.187343446030997</v>
      </c>
      <c r="R17" s="10">
        <f>VLOOKUP(C17,игроки1,17,0)</f>
        <v>19.735264735264735</v>
      </c>
      <c r="S17" s="10">
        <f>VLOOKUP(C17,игроки1,19,0)</f>
        <v>18.452308094898427</v>
      </c>
      <c r="T17" s="10">
        <f>VLOOKUP(C17,игроки1,21,0)</f>
        <v>26.43883158199171</v>
      </c>
      <c r="U17" s="10">
        <f>VLOOKUP(Таблица2[[#This Row],[Surname Name]],Spisok!$A$5:$AA$196,23,0)</f>
        <v>0</v>
      </c>
      <c r="V17" s="21">
        <f>VLOOKUP(C17,игроки1,25,0)</f>
        <v>0</v>
      </c>
      <c r="W17" s="16">
        <f>COUNTIFS(M17:V17,"&gt;0")</f>
        <v>4</v>
      </c>
    </row>
    <row r="18" spans="1:23" ht="12.75" customHeight="1" x14ac:dyDescent="0.25">
      <c r="A18" s="13">
        <v>12</v>
      </c>
      <c r="B18" s="13">
        <v>14</v>
      </c>
      <c r="C18" s="9" t="s">
        <v>60</v>
      </c>
      <c r="D18" s="9" t="s">
        <v>154</v>
      </c>
      <c r="E18" s="9">
        <f>VLOOKUP(C18,Spisok!$A$1:$AA$9681,5,0)</f>
        <v>1492</v>
      </c>
      <c r="F18" s="8" t="str">
        <f>VLOOKUP(C18,Spisok!$A$1:$AA$9681,2,0)</f>
        <v>IM</v>
      </c>
      <c r="G18" s="8" t="str">
        <f>VLOOKUP(C18,Spisok!$A$1:$AA$9681,4,0)</f>
        <v>RUS</v>
      </c>
      <c r="H18" s="10">
        <v>111.55502142701322</v>
      </c>
      <c r="I18" s="10">
        <v>71.453075226660133</v>
      </c>
      <c r="J18" s="10">
        <v>75.649528102305908</v>
      </c>
      <c r="K18" s="10">
        <f>LARGE(M18:V18,1)+LARGE(M18:V18,2)+LARGE(M18:V18,3)+LARGE(M18:V18,4)+LARGE(M18:V18,5)</f>
        <v>89.514544880134679</v>
      </c>
      <c r="L18" s="5">
        <f>SUM(H18:K18)</f>
        <v>348.17216963611395</v>
      </c>
      <c r="M18" s="10">
        <f>VLOOKUP(C18,игроки1,7,0)</f>
        <v>0</v>
      </c>
      <c r="N18" s="10">
        <f>VLOOKUP(C18,игроки1,9,0)</f>
        <v>16.857142857142858</v>
      </c>
      <c r="O18" s="10">
        <f>VLOOKUP(C18,игроки1,11,0)</f>
        <v>13.565891472868218</v>
      </c>
      <c r="P18" s="10">
        <f>VLOOKUP(C18,игроки1,13,0)</f>
        <v>28.280851063829786</v>
      </c>
      <c r="Q18" s="10">
        <f>VLOOKUP(C18,игроки1,15,0)</f>
        <v>16.7906848560011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14.019974630292715</v>
      </c>
      <c r="U18" s="10">
        <f>VLOOKUP(Таблица2[[#This Row],[Surname Name]],Spisok!$A$5:$AA$196,23,0)</f>
        <v>2.5178191501372478</v>
      </c>
      <c r="V18" s="21">
        <f>VLOOKUP(C18,игроки1,25,0)</f>
        <v>10.372960372960373</v>
      </c>
      <c r="W18" s="16">
        <f>COUNTIFS(M18:V18,"&gt;0")</f>
        <v>7</v>
      </c>
    </row>
    <row r="19" spans="1:23" ht="12.75" customHeight="1" x14ac:dyDescent="0.25">
      <c r="A19" s="13">
        <v>24</v>
      </c>
      <c r="B19" s="13">
        <v>15</v>
      </c>
      <c r="C19" s="9" t="s">
        <v>340</v>
      </c>
      <c r="D19" s="9" t="s">
        <v>308</v>
      </c>
      <c r="E19" s="14">
        <f>VLOOKUP(C19,Spisok!$A$1:$AA$9681,5,0)</f>
        <v>1650</v>
      </c>
      <c r="F19" s="8">
        <f>VLOOKUP(C19,Spisok!$A$1:$AA$9681,2,0)</f>
        <v>0</v>
      </c>
      <c r="G19" s="8" t="str">
        <f>VLOOKUP(C19,Spisok!$A$1:$AA$9681,4,0)</f>
        <v>LAT</v>
      </c>
      <c r="H19" s="10"/>
      <c r="I19" s="10">
        <v>20.284237726098191</v>
      </c>
      <c r="J19" s="10">
        <v>85.66289235351303</v>
      </c>
      <c r="K19" s="10">
        <f>LARGE(M19:V19,1)+LARGE(M19:V19,2)+LARGE(M19:V19,3)+LARGE(M19:V19,4)+LARGE(M19:V19,5)</f>
        <v>84.014489758177689</v>
      </c>
      <c r="L19" s="5">
        <f>SUM(H19:K19)</f>
        <v>189.9616198377889</v>
      </c>
      <c r="M19" s="10">
        <f>VLOOKUP(C19,игроки1,7,0)</f>
        <v>0</v>
      </c>
      <c r="N19" s="10">
        <f>VLOOKUP(C19,игроки1,9,0)</f>
        <v>0</v>
      </c>
      <c r="O19" s="10">
        <f>VLOOKUP(C19,игроки1,11,0)</f>
        <v>50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VLOOKUP(Таблица2[[#This Row],[Surname Name]],Spisok!$A$5:$AA$196,23,0)</f>
        <v>34.014489758177682</v>
      </c>
      <c r="V19" s="21">
        <f>VLOOKUP(C19,игроки1,25,0)</f>
        <v>0</v>
      </c>
      <c r="W19" s="16">
        <f>COUNTIFS(M19:V19,"&gt;0")</f>
        <v>2</v>
      </c>
    </row>
    <row r="20" spans="1:23" ht="12.75" customHeight="1" x14ac:dyDescent="0.25">
      <c r="A20" s="13">
        <v>14</v>
      </c>
      <c r="B20" s="13">
        <v>16</v>
      </c>
      <c r="C20" s="9" t="s">
        <v>66</v>
      </c>
      <c r="D20" s="9" t="s">
        <v>314</v>
      </c>
      <c r="E20" s="9">
        <f>VLOOKUP(C20,Spisok!$A$1:$AA$9681,5,0)</f>
        <v>2056</v>
      </c>
      <c r="F20" s="8" t="str">
        <f>VLOOKUP(C20,Spisok!$A$1:$AA$9681,2,0)</f>
        <v>IGM</v>
      </c>
      <c r="G20" s="8" t="str">
        <f>VLOOKUP(C20,Spisok!$A$1:$AA$9681,4,0)</f>
        <v>LAT</v>
      </c>
      <c r="H20" s="10">
        <v>69.671023362247894</v>
      </c>
      <c r="I20" s="10">
        <v>86.959659998935948</v>
      </c>
      <c r="J20" s="10">
        <v>69.674876017017851</v>
      </c>
      <c r="K20" s="10">
        <f>LARGE(M20:V20,1)+LARGE(M20:V20,2)+LARGE(M20:V20,3)+LARGE(M20:V20,4)+LARGE(M20:V20,5)</f>
        <v>76.62662850836638</v>
      </c>
      <c r="L20" s="5">
        <f>SUM(H20:K20)</f>
        <v>302.9321878865681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46.82539682539683</v>
      </c>
      <c r="S20" s="10">
        <f>VLOOKUP(C20,игроки1,19,0)</f>
        <v>0</v>
      </c>
      <c r="T20" s="10">
        <f>VLOOKUP(C20,игроки1,21,0)</f>
        <v>0</v>
      </c>
      <c r="U20" s="10">
        <f>VLOOKUP(Таблица2[[#This Row],[Surname Name]],Spisok!$A$5:$AA$196,23,0)</f>
        <v>29.801231682969551</v>
      </c>
      <c r="V20" s="21">
        <f>VLOOKUP(C20,игроки1,25,0)</f>
        <v>0</v>
      </c>
      <c r="W20" s="16">
        <f>COUNTIFS(M20:V20,"&gt;0")</f>
        <v>2</v>
      </c>
    </row>
    <row r="21" spans="1:23" ht="12.75" customHeight="1" x14ac:dyDescent="0.25">
      <c r="A21" s="13">
        <v>30</v>
      </c>
      <c r="B21" s="13">
        <v>17</v>
      </c>
      <c r="C21" s="9" t="s">
        <v>275</v>
      </c>
      <c r="D21" s="9" t="s">
        <v>288</v>
      </c>
      <c r="E21" s="14">
        <f>VLOOKUP(C21,Spisok!$A$1:$AA$9681,5,0)</f>
        <v>1524</v>
      </c>
      <c r="F21" s="8">
        <f>VLOOKUP(C21,Spisok!$A$1:$AA$9681,2,0)</f>
        <v>0</v>
      </c>
      <c r="G21" s="8" t="str">
        <f>VLOOKUP(C21,Spisok!$A$1:$AA$9681,4,0)</f>
        <v>LAT</v>
      </c>
      <c r="H21" s="10"/>
      <c r="I21" s="10"/>
      <c r="J21" s="10">
        <v>46.604707520932152</v>
      </c>
      <c r="K21" s="10">
        <f>LARGE(M21:V21,1)+LARGE(M21:V21,2)+LARGE(M21:V21,3)+LARGE(M21:V21,4)+LARGE(M21:V21,5)</f>
        <v>71.486028387876431</v>
      </c>
      <c r="L21" s="5">
        <f>SUM(H21:K21)</f>
        <v>118.09073590880858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42.136910268270121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15.139009784694766</v>
      </c>
      <c r="T21" s="10">
        <f>VLOOKUP(C21,игроки1,21,0)</f>
        <v>0</v>
      </c>
      <c r="U21" s="10">
        <f>VLOOKUP(Таблица2[[#This Row],[Surname Name]],Spisok!$A$5:$AA$196,23,0)</f>
        <v>14.210108334911542</v>
      </c>
      <c r="V21" s="21">
        <f>VLOOKUP(C21,игроки1,25,0)</f>
        <v>0</v>
      </c>
      <c r="W21" s="16">
        <f>COUNTIFS(M21:V21,"&gt;0")</f>
        <v>3</v>
      </c>
    </row>
    <row r="22" spans="1:23" ht="12.75" customHeight="1" x14ac:dyDescent="0.25">
      <c r="A22" s="13">
        <v>25</v>
      </c>
      <c r="B22" s="13">
        <v>18</v>
      </c>
      <c r="C22" s="14" t="s">
        <v>351</v>
      </c>
      <c r="D22" s="14" t="s">
        <v>251</v>
      </c>
      <c r="E22" s="9">
        <f>VLOOKUP(C22,Spisok!$A$1:$AA$9681,5,0)</f>
        <v>1484</v>
      </c>
      <c r="F22" s="8">
        <f>VLOOKUP(C22,Spisok!$A$1:$AA$9681,2,0)</f>
        <v>0</v>
      </c>
      <c r="G22" s="8" t="str">
        <f>VLOOKUP(C22,Spisok!$A$1:$AA$9681,4,0)</f>
        <v>EST</v>
      </c>
      <c r="H22" s="10"/>
      <c r="I22" s="10">
        <v>53.036278938452853</v>
      </c>
      <c r="J22" s="10">
        <v>53.368087220263547</v>
      </c>
      <c r="K22" s="10">
        <f>LARGE(M22:V22,1)+LARGE(M22:V22,2)+LARGE(M22:V22,3)+LARGE(M22:V22,4)+LARGE(M22:V22,5)</f>
        <v>67.403905513311898</v>
      </c>
      <c r="L22" s="5">
        <f>SUM(H22:K22)</f>
        <v>173.8082716720283</v>
      </c>
      <c r="M22" s="10">
        <f>VLOOKUP(C22,игроки1,7,0)</f>
        <v>0</v>
      </c>
      <c r="N22" s="10">
        <f>VLOOKUP(C22,игроки1,9,0)</f>
        <v>33.55864084764341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23.180458624127613</v>
      </c>
      <c r="R22" s="10">
        <f>VLOOKUP(C22,игроки1,17,0)</f>
        <v>7.653880463871543</v>
      </c>
      <c r="S22" s="10">
        <f>VLOOKUP(C22,игроки1,19,0)</f>
        <v>3.0109255776693238</v>
      </c>
      <c r="T22" s="10">
        <f>VLOOKUP(C22,игроки1,21,0)</f>
        <v>0</v>
      </c>
      <c r="U22" s="10">
        <f>VLOOKUP(Таблица2[[#This Row],[Surname Name]],Spisok!$A$5:$AA$196,23,0)</f>
        <v>0</v>
      </c>
      <c r="V22" s="21">
        <f>VLOOKUP(C22,игроки1,25,0)</f>
        <v>0</v>
      </c>
      <c r="W22" s="16">
        <f>COUNTIFS(M22:V22,"&gt;0")</f>
        <v>4</v>
      </c>
    </row>
    <row r="23" spans="1:23" ht="12.75" customHeight="1" x14ac:dyDescent="0.25">
      <c r="A23" s="13">
        <v>10</v>
      </c>
      <c r="B23" s="13">
        <v>19</v>
      </c>
      <c r="C23" s="9" t="s">
        <v>74</v>
      </c>
      <c r="D23" s="9" t="s">
        <v>318</v>
      </c>
      <c r="E23" s="9">
        <f>VLOOKUP(C23,Spisok!$A$1:$AA$9681,5,0)</f>
        <v>1975</v>
      </c>
      <c r="F23" s="8" t="str">
        <f>VLOOKUP(C23,Spisok!$A$1:$AA$9681,2,0)</f>
        <v>IM</v>
      </c>
      <c r="G23" s="8" t="str">
        <f>VLOOKUP(C23,Spisok!$A$1:$AA$9681,4,0)</f>
        <v>LAT</v>
      </c>
      <c r="H23" s="10">
        <v>135.04551022462425</v>
      </c>
      <c r="I23" s="10">
        <v>146.49820738886083</v>
      </c>
      <c r="J23" s="10">
        <v>33.282851817334574</v>
      </c>
      <c r="K23" s="10">
        <f>LARGE(M23:V23,1)+LARGE(M23:V23,2)+LARGE(M23:V23,3)+LARGE(M23:V23,4)+LARGE(M23:V23,5)</f>
        <v>64.409450151150182</v>
      </c>
      <c r="L23" s="5">
        <f>SUM(H23:K23)</f>
        <v>379.23601958196986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35.849420849420852</v>
      </c>
      <c r="S23" s="10">
        <f>VLOOKUP(C23,игроки1,19,0)</f>
        <v>0</v>
      </c>
      <c r="T23" s="10">
        <f>VLOOKUP(C23,игроки1,21,0)</f>
        <v>0</v>
      </c>
      <c r="U23" s="10">
        <f>VLOOKUP(Таблица2[[#This Row],[Surname Name]],Spisok!$A$5:$AA$196,23,0)</f>
        <v>28.560029301729326</v>
      </c>
      <c r="V23" s="21">
        <f>VLOOKUP(C23,игроки1,25,0)</f>
        <v>0</v>
      </c>
      <c r="W23" s="16">
        <f>COUNTIFS(M23:V23,"&gt;0")</f>
        <v>2</v>
      </c>
    </row>
    <row r="24" spans="1:23" ht="12.75" customHeight="1" x14ac:dyDescent="0.25">
      <c r="A24" s="13">
        <v>40</v>
      </c>
      <c r="B24" s="13">
        <v>20</v>
      </c>
      <c r="C24" s="9" t="s">
        <v>255</v>
      </c>
      <c r="D24" s="9" t="s">
        <v>320</v>
      </c>
      <c r="E24" s="14">
        <f>VLOOKUP(C24,Spisok!$A$1:$AA$9681,5,0)</f>
        <v>1594</v>
      </c>
      <c r="F24" s="8">
        <f>VLOOKUP(C24,Spisok!$A$1:$AA$9681,2,0)</f>
        <v>0</v>
      </c>
      <c r="G24" s="8" t="str">
        <f>VLOOKUP(C24,Spisok!$A$1:$AA$9681,4,0)</f>
        <v>LAT</v>
      </c>
      <c r="H24" s="10"/>
      <c r="I24" s="10">
        <v>7.1338780641106228</v>
      </c>
      <c r="J24" s="10">
        <v>21.920041091781989</v>
      </c>
      <c r="K24" s="10">
        <f>LARGE(M24:V24,1)+LARGE(M24:V24,2)+LARGE(M24:V24,3)+LARGE(M24:V24,4)+LARGE(M24:V24,5)</f>
        <v>60.865410643927078</v>
      </c>
      <c r="L24" s="5">
        <f>SUM(H24:K24)</f>
        <v>89.919329799819693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23.458646616541355</v>
      </c>
      <c r="S24" s="10">
        <f>VLOOKUP(C24,игроки1,19,0)</f>
        <v>0</v>
      </c>
      <c r="T24" s="10">
        <f>VLOOKUP(C24,игроки1,21,0)</f>
        <v>0</v>
      </c>
      <c r="U24" s="10">
        <f>VLOOKUP(Таблица2[[#This Row],[Surname Name]],Spisok!$A$5:$AA$196,23,0)</f>
        <v>37.406764027385719</v>
      </c>
      <c r="V24" s="21">
        <f>VLOOKUP(C24,игроки1,25,0)</f>
        <v>0</v>
      </c>
      <c r="W24" s="16">
        <f>COUNTIFS(M24:V24,"&gt;0")</f>
        <v>2</v>
      </c>
    </row>
    <row r="25" spans="1:23" ht="12.75" customHeight="1" x14ac:dyDescent="0.25">
      <c r="A25" s="13">
        <v>9</v>
      </c>
      <c r="B25" s="13">
        <v>21</v>
      </c>
      <c r="C25" s="9" t="s">
        <v>97</v>
      </c>
      <c r="D25" s="9" t="s">
        <v>151</v>
      </c>
      <c r="E25" s="9">
        <f>VLOOKUP(C25,Spisok!$A$1:$AA$9681,5,0)</f>
        <v>1967</v>
      </c>
      <c r="F25" s="8" t="str">
        <f>VLOOKUP(C25,Spisok!$A$1:$AA$9681,2,0)</f>
        <v>IGM</v>
      </c>
      <c r="G25" s="8" t="str">
        <f>VLOOKUP(C25,Spisok!$A$1:$AA$9681,4,0)</f>
        <v>LAT</v>
      </c>
      <c r="H25" s="10">
        <v>140.80657747076674</v>
      </c>
      <c r="I25" s="10">
        <v>115.24700770257732</v>
      </c>
      <c r="J25" s="10">
        <v>69.682718547999926</v>
      </c>
      <c r="K25" s="10">
        <f>LARGE(M25:V25,1)+LARGE(M25:V25,2)+LARGE(M25:V25,3)+LARGE(M25:V25,4)+LARGE(M25:V25,5)</f>
        <v>57.624749715117929</v>
      </c>
      <c r="L25" s="5">
        <f>SUM(H25:K25)</f>
        <v>383.36105343646193</v>
      </c>
      <c r="M25" s="10">
        <f>VLOOKUP(C25,игроки1,7,0)</f>
        <v>0</v>
      </c>
      <c r="N25" s="10">
        <f>VLOOKUP(C25,игроки1,9,0)</f>
        <v>0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31.371186952582303</v>
      </c>
      <c r="S25" s="10">
        <f>VLOOKUP(C25,игроки1,19,0)</f>
        <v>0</v>
      </c>
      <c r="T25" s="10">
        <f>VLOOKUP(C25,игроки1,21,0)</f>
        <v>0</v>
      </c>
      <c r="U25" s="10">
        <f>VLOOKUP(Таблица2[[#This Row],[Surname Name]],Spisok!$A$5:$AA$196,23,0)</f>
        <v>26.253562762535626</v>
      </c>
      <c r="V25" s="21">
        <f>VLOOKUP(C25,игроки1,25,0)</f>
        <v>0</v>
      </c>
      <c r="W25" s="16">
        <f>COUNTIFS(M25:V25,"&gt;0")</f>
        <v>2</v>
      </c>
    </row>
    <row r="26" spans="1:23" ht="12.75" customHeight="1" x14ac:dyDescent="0.25">
      <c r="A26" s="13">
        <v>60</v>
      </c>
      <c r="B26" s="13">
        <v>22</v>
      </c>
      <c r="C26" s="9" t="s">
        <v>368</v>
      </c>
      <c r="D26" s="9"/>
      <c r="E26" s="14">
        <f>VLOOKUP(C26,Spisok!$A$1:$AA$9681,5,0)</f>
        <v>1441</v>
      </c>
      <c r="F26" s="8">
        <f>VLOOKUP(C26,Spisok!$A$1:$AA$9681,2,0)</f>
        <v>0</v>
      </c>
      <c r="G26" s="8" t="str">
        <f>VLOOKUP(C26,Spisok!$A$1:$AA$9681,4,0)</f>
        <v>LAT</v>
      </c>
      <c r="H26" s="10"/>
      <c r="I26" s="10"/>
      <c r="J26" s="10"/>
      <c r="K26" s="10">
        <f>LARGE(M26:V26,1)+LARGE(M26:V26,2)+LARGE(M26:V26,3)+LARGE(M26:V26,4)+LARGE(M26:V26,5)</f>
        <v>57.563302094904842</v>
      </c>
      <c r="L26" s="5">
        <f>SUM(H26:K26)</f>
        <v>57.563302094904842</v>
      </c>
      <c r="M26" s="10">
        <f>VLOOKUP(C26,игроки1,6,0)</f>
        <v>0</v>
      </c>
      <c r="N26" s="10">
        <f>VLOOKUP(C26,игроки1,8,0)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12.272594420809924</v>
      </c>
      <c r="S26" s="10">
        <f>VLOOKUP(C26,игроки1,19,0)</f>
        <v>25.938146360681571</v>
      </c>
      <c r="T26" s="10">
        <f>VLOOKUP(C26,игроки1,21,0)</f>
        <v>0</v>
      </c>
      <c r="U26" s="10">
        <f>VLOOKUP(Таблица2[[#This Row],[Surname Name]],Spisok!$A$5:$AA$196,23,0)</f>
        <v>19.352561313413343</v>
      </c>
      <c r="V26" s="21">
        <f>VLOOKUP(C26,игроки1,25,0)</f>
        <v>0</v>
      </c>
      <c r="W26" s="16">
        <f>COUNTIFS(M26:V26,"&gt;0")</f>
        <v>3</v>
      </c>
    </row>
    <row r="27" spans="1:23" ht="12.75" customHeight="1" x14ac:dyDescent="0.25">
      <c r="A27" s="13">
        <v>26</v>
      </c>
      <c r="B27" s="13">
        <v>23</v>
      </c>
      <c r="C27" s="9" t="s">
        <v>78</v>
      </c>
      <c r="D27" s="9" t="s">
        <v>322</v>
      </c>
      <c r="E27" s="14">
        <f>VLOOKUP(C27,Spisok!$A$1:$AA$9681,5,0)</f>
        <v>1858</v>
      </c>
      <c r="F27" s="8">
        <f>VLOOKUP(C27,Spisok!$A$1:$AA$9681,2,0)</f>
        <v>0</v>
      </c>
      <c r="G27" s="8" t="str">
        <f>VLOOKUP(C27,Spisok!$A$1:$AA$9681,4,0)</f>
        <v>LAT</v>
      </c>
      <c r="H27" s="10">
        <v>66.971342828071073</v>
      </c>
      <c r="I27" s="10">
        <v>35.13924225456639</v>
      </c>
      <c r="J27" s="10">
        <v>0</v>
      </c>
      <c r="K27" s="10">
        <f>LARGE(M27:V27,1)+LARGE(M27:V27,2)+LARGE(M27:V27,3)+LARGE(M27:V27,4)+LARGE(M27:V27,5)</f>
        <v>54.012743207755747</v>
      </c>
      <c r="L27" s="5">
        <f>SUM(H27:K27)</f>
        <v>156.1233282903932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28.840642640034737</v>
      </c>
      <c r="S27" s="10">
        <f>VLOOKUP(C27,игроки1,19,0)</f>
        <v>0</v>
      </c>
      <c r="T27" s="10">
        <f>VLOOKUP(C27,игроки1,21,0)</f>
        <v>0</v>
      </c>
      <c r="U27" s="10">
        <f>VLOOKUP(Таблица2[[#This Row],[Surname Name]],Spisok!$A$5:$AA$196,23,0)</f>
        <v>25.172100567721007</v>
      </c>
      <c r="V27" s="21">
        <f>VLOOKUP(C27,игроки1,25,0)</f>
        <v>0</v>
      </c>
      <c r="W27" s="16">
        <f>COUNTIFS(M27:V27,"&gt;0")</f>
        <v>2</v>
      </c>
    </row>
    <row r="28" spans="1:23" ht="12.75" customHeight="1" x14ac:dyDescent="0.25">
      <c r="A28" s="13">
        <v>17</v>
      </c>
      <c r="B28" s="13">
        <v>24</v>
      </c>
      <c r="C28" s="9" t="s">
        <v>347</v>
      </c>
      <c r="D28" s="9" t="s">
        <v>331</v>
      </c>
      <c r="E28" s="9">
        <f>VLOOKUP(C28,Spisok!$A$1:$AA$9681,5,0)</f>
        <v>1838</v>
      </c>
      <c r="F28" s="8" t="str">
        <f>VLOOKUP(C28,Spisok!$A$1:$AA$9681,2,0)</f>
        <v>IGM</v>
      </c>
      <c r="G28" s="8" t="str">
        <f>VLOOKUP(C28,Spisok!$A$1:$AA$9681,4,0)</f>
        <v>LAT</v>
      </c>
      <c r="H28" s="10">
        <v>104.53854226232743</v>
      </c>
      <c r="I28" s="10">
        <v>64.593950447615882</v>
      </c>
      <c r="J28" s="10">
        <v>38.195181220187834</v>
      </c>
      <c r="K28" s="10">
        <f>LARGE(M28:V28,1)+LARGE(M28:V28,2)+LARGE(M28:V28,3)+LARGE(M28:V28,4)+LARGE(M28:V28,5)</f>
        <v>53.948145849193239</v>
      </c>
      <c r="L28" s="5">
        <f>SUM(H28:K28)</f>
        <v>261.27581977932437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32.75696864111498</v>
      </c>
      <c r="S28" s="10">
        <f>VLOOKUP(C28,игроки1,19,0)</f>
        <v>0</v>
      </c>
      <c r="T28" s="10">
        <f>VLOOKUP(C28,игроки1,21,0)</f>
        <v>0</v>
      </c>
      <c r="U28" s="10">
        <f>VLOOKUP(Таблица2[[#This Row],[Surname Name]],Spisok!$A$5:$AA$196,23,0)</f>
        <v>21.191177208078258</v>
      </c>
      <c r="V28" s="21">
        <f>VLOOKUP(C28,игроки1,25,0)</f>
        <v>0</v>
      </c>
      <c r="W28" s="16">
        <f>COUNTIFS(M28:V28,"&gt;0")</f>
        <v>2</v>
      </c>
    </row>
    <row r="29" spans="1:23" ht="12.75" customHeight="1" x14ac:dyDescent="0.25">
      <c r="A29" s="13">
        <v>16</v>
      </c>
      <c r="B29" s="13">
        <v>25</v>
      </c>
      <c r="C29" s="9" t="s">
        <v>293</v>
      </c>
      <c r="D29" s="9" t="s">
        <v>160</v>
      </c>
      <c r="E29" s="9">
        <f>VLOOKUP(C29,Spisok!$A$1:$AA$9681,5,0)</f>
        <v>1511</v>
      </c>
      <c r="F29" s="8">
        <f>VLOOKUP(C29,Spisok!$A$1:$AA$9681,2,0)</f>
        <v>0</v>
      </c>
      <c r="G29" s="8" t="str">
        <f>VLOOKUP(C29,Spisok!$A$1:$AA$9681,4,0)</f>
        <v>RUS</v>
      </c>
      <c r="H29" s="10">
        <v>58.936459571938165</v>
      </c>
      <c r="I29" s="10">
        <v>77.732215938860094</v>
      </c>
      <c r="J29" s="10">
        <v>75.267852109540215</v>
      </c>
      <c r="K29" s="10">
        <f>LARGE(M29:V29,1)+LARGE(M29:V29,2)+LARGE(M29:V29,3)+LARGE(M29:V29,4)+LARGE(M29:V29,5)</f>
        <v>51.70447998065228</v>
      </c>
      <c r="L29" s="5">
        <f>SUM(H29:K29)</f>
        <v>263.64100760099075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19.384774894493201</v>
      </c>
      <c r="Q29" s="10">
        <f>VLOOKUP(C29,игроки1,15,0)</f>
        <v>5.625640969090127</v>
      </c>
      <c r="R29" s="10">
        <f>VLOOKUP(C29,игроки1,17,0)</f>
        <v>6.8998527245949921</v>
      </c>
      <c r="S29" s="10">
        <f>VLOOKUP(C29,игроки1,19,0)</f>
        <v>13.54421139247396</v>
      </c>
      <c r="T29" s="10">
        <f>VLOOKUP(C29,игроки1,21,0)</f>
        <v>0</v>
      </c>
      <c r="U29" s="10">
        <f>VLOOKUP(Таблица2[[#This Row],[Surname Name]],Spisok!$A$5:$AA$196,23,0)</f>
        <v>3.2712516338314557</v>
      </c>
      <c r="V29" s="21">
        <f>VLOOKUP(C29,игроки1,25,0)</f>
        <v>6.25</v>
      </c>
      <c r="W29" s="16">
        <f>COUNTIFS(M29:V29,"&gt;0")</f>
        <v>6</v>
      </c>
    </row>
    <row r="30" spans="1:23" ht="12.75" customHeight="1" x14ac:dyDescent="0.25">
      <c r="A30" s="13">
        <v>28</v>
      </c>
      <c r="B30" s="13">
        <v>26</v>
      </c>
      <c r="C30" s="9" t="s">
        <v>67</v>
      </c>
      <c r="D30" s="9" t="s">
        <v>175</v>
      </c>
      <c r="E30" s="9">
        <f>VLOOKUP(C30,Spisok!$A$1:$AA$9681,5,0)</f>
        <v>1262.2026921774611</v>
      </c>
      <c r="F30" s="8">
        <f>VLOOKUP(C30,Spisok!$A$1:$AA$9681,2,0)</f>
        <v>0</v>
      </c>
      <c r="G30" s="8" t="str">
        <f>VLOOKUP(C30,Spisok!$A$1:$AA$9681,4,0)</f>
        <v>USA</v>
      </c>
      <c r="H30" s="10">
        <v>30.219780219780219</v>
      </c>
      <c r="I30" s="10">
        <v>31.49972632731253</v>
      </c>
      <c r="J30" s="10">
        <v>8.518518518518519</v>
      </c>
      <c r="K30" s="10">
        <f>LARGE(M30:V30,1)+LARGE(M30:V30,2)+LARGE(M30:V30,3)+LARGE(M30:V30,4)+LARGE(M30:V30,5)</f>
        <v>50</v>
      </c>
      <c r="L30" s="5">
        <f>SUM(H30:K30)</f>
        <v>120.23802506561127</v>
      </c>
      <c r="M30" s="10">
        <f>VLOOKUP(C30,игроки1,7,0)</f>
        <v>50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VLOOKUP(Таблица2[[#This Row],[Surname Name]],Spisok!$A$5:$AA$196,23,0)</f>
        <v>0</v>
      </c>
      <c r="V30" s="21">
        <f>VLOOKUP(C30,игроки1,25,0)</f>
        <v>0</v>
      </c>
      <c r="W30" s="16">
        <f>COUNTIFS(M30:V30,"&gt;0")</f>
        <v>1</v>
      </c>
    </row>
    <row r="31" spans="1:23" ht="12.75" customHeight="1" x14ac:dyDescent="0.25">
      <c r="A31" s="13">
        <v>51</v>
      </c>
      <c r="B31" s="13">
        <v>27</v>
      </c>
      <c r="C31" s="9" t="s">
        <v>285</v>
      </c>
      <c r="D31" s="9" t="s">
        <v>334</v>
      </c>
      <c r="E31" s="14">
        <f>VLOOKUP(C31,Spisok!$A$1:$AA$9681,5,0)</f>
        <v>1542</v>
      </c>
      <c r="F31" s="8">
        <f>VLOOKUP(C31,Spisok!$A$1:$AA$9681,2,0)</f>
        <v>0</v>
      </c>
      <c r="G31" s="8" t="str">
        <f>VLOOKUP(C31,Spisok!$A$1:$AA$9681,4,0)</f>
        <v>LAT</v>
      </c>
      <c r="H31" s="10"/>
      <c r="I31" s="10"/>
      <c r="J31" s="10">
        <v>26.459508192809587</v>
      </c>
      <c r="K31" s="10">
        <f>LARGE(M31:V31,1)+LARGE(M31:V31,2)+LARGE(M31:V31,3)+LARGE(M31:V31,4)+LARGE(M31:V31,5)</f>
        <v>44.396721205440926</v>
      </c>
      <c r="L31" s="5">
        <f>SUM(H31:K31)</f>
        <v>70.85622939825052</v>
      </c>
      <c r="M31" s="10">
        <f>VLOOKUP(C31,игроки1,7,0)</f>
        <v>0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27.672497570456756</v>
      </c>
      <c r="S31" s="10">
        <f>VLOOKUP(C31,игроки1,19,0)</f>
        <v>0</v>
      </c>
      <c r="T31" s="10">
        <f>VLOOKUP(C31,игроки1,21,0)</f>
        <v>0</v>
      </c>
      <c r="U31" s="10">
        <f>VLOOKUP(Таблица2[[#This Row],[Surname Name]],Spisok!$A$5:$AA$196,23,0)</f>
        <v>16.72422363498417</v>
      </c>
      <c r="V31" s="21">
        <f>VLOOKUP(C31,игроки1,25,0)</f>
        <v>0</v>
      </c>
      <c r="W31" s="16">
        <f>COUNTIFS(M31:V31,"&gt;0")</f>
        <v>2</v>
      </c>
    </row>
    <row r="32" spans="1:23" ht="12.75" customHeight="1" x14ac:dyDescent="0.25">
      <c r="A32" s="13">
        <v>55</v>
      </c>
      <c r="B32" s="13">
        <v>28</v>
      </c>
      <c r="C32" s="9" t="s">
        <v>111</v>
      </c>
      <c r="D32" s="9" t="s">
        <v>329</v>
      </c>
      <c r="E32" s="14">
        <f>VLOOKUP(C32,Spisok!$A$1:$AA$9681,5,0)</f>
        <v>1480</v>
      </c>
      <c r="F32" s="8">
        <f>VLOOKUP(C32,Spisok!$A$1:$AA$9681,2,0)</f>
        <v>0</v>
      </c>
      <c r="G32" s="8" t="str">
        <f>VLOOKUP(C32,Spisok!$A$1:$AA$9681,4,0)</f>
        <v>LAT</v>
      </c>
      <c r="H32" s="10">
        <v>5.6526223192889864</v>
      </c>
      <c r="I32" s="10">
        <v>0</v>
      </c>
      <c r="J32" s="10">
        <v>13.844224790810323</v>
      </c>
      <c r="K32" s="10">
        <f>LARGE(M32:V32,1)+LARGE(M32:V32,2)+LARGE(M32:V32,3)+LARGE(M32:V32,4)+LARGE(M32:V32,5)</f>
        <v>44.321198474493741</v>
      </c>
      <c r="L32" s="5">
        <f>SUM(H32:K32)</f>
        <v>63.818045584593051</v>
      </c>
      <c r="M32" s="10">
        <f>VLOOKUP(C32,игроки1,7,0)</f>
        <v>0</v>
      </c>
      <c r="N32" s="10">
        <f>VLOOKUP(C32,игроки1,9,0)</f>
        <v>0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20.191297035947024</v>
      </c>
      <c r="T32" s="10">
        <f>VLOOKUP(C32,игроки1,21,0)</f>
        <v>0</v>
      </c>
      <c r="U32" s="10">
        <f>VLOOKUP(Таблица2[[#This Row],[Surname Name]],Spisok!$A$5:$AA$196,23,0)</f>
        <v>24.129901438546721</v>
      </c>
      <c r="V32" s="21">
        <f>VLOOKUP(C32,игроки1,25,0)</f>
        <v>0</v>
      </c>
      <c r="W32" s="16">
        <f>COUNTIFS(M32:V32,"&gt;0")</f>
        <v>2</v>
      </c>
    </row>
    <row r="33" spans="1:23" ht="12.75" customHeight="1" x14ac:dyDescent="0.25">
      <c r="A33" s="13">
        <v>46</v>
      </c>
      <c r="B33" s="13">
        <v>29</v>
      </c>
      <c r="C33" s="9" t="s">
        <v>36</v>
      </c>
      <c r="D33" s="9" t="s">
        <v>303</v>
      </c>
      <c r="E33" s="14">
        <f>VLOOKUP(C33,Spisok!$A$1:$AA$9681,5,0)</f>
        <v>1495</v>
      </c>
      <c r="F33" s="8">
        <f>VLOOKUP(C33,Spisok!$A$1:$AA$9681,2,0)</f>
        <v>0</v>
      </c>
      <c r="G33" s="8" t="str">
        <f>VLOOKUP(C33,Spisok!$A$1:$AA$9681,4,0)</f>
        <v>LAT</v>
      </c>
      <c r="H33" s="10">
        <v>2.8424976700838771</v>
      </c>
      <c r="I33" s="10">
        <v>0</v>
      </c>
      <c r="J33" s="10">
        <v>32.473450327634254</v>
      </c>
      <c r="K33" s="10">
        <f>LARGE(M33:V33,1)+LARGE(M33:V33,2)+LARGE(M33:V33,3)+LARGE(M33:V33,4)+LARGE(M33:V33,5)</f>
        <v>44.14758608829527</v>
      </c>
      <c r="L33" s="5">
        <f>SUM(H33:K33)</f>
        <v>79.463534086013397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22.004117729633613</v>
      </c>
      <c r="T33" s="10">
        <f>VLOOKUP(C33,игроки1,21,0)</f>
        <v>0</v>
      </c>
      <c r="U33" s="10">
        <f>VLOOKUP(Таблица2[[#This Row],[Surname Name]],Spisok!$A$5:$AA$196,23,0)</f>
        <v>22.143468358661654</v>
      </c>
      <c r="V33" s="21">
        <f>VLOOKUP(C33,игроки1,25,0)</f>
        <v>0</v>
      </c>
      <c r="W33" s="16">
        <f>COUNTIFS(M33:V33,"&gt;0")</f>
        <v>2</v>
      </c>
    </row>
    <row r="34" spans="1:23" ht="12.75" customHeight="1" x14ac:dyDescent="0.25">
      <c r="A34" s="13">
        <v>7</v>
      </c>
      <c r="B34" s="13">
        <v>30</v>
      </c>
      <c r="C34" s="9" t="s">
        <v>142</v>
      </c>
      <c r="D34" s="9" t="s">
        <v>338</v>
      </c>
      <c r="E34" s="9">
        <f>VLOOKUP(C34,Spisok!$A$1:$AA$9681,5,0)</f>
        <v>1977</v>
      </c>
      <c r="F34" s="8" t="str">
        <f>VLOOKUP(C34,Spisok!$A$1:$AA$9681,2,0)</f>
        <v>IGM</v>
      </c>
      <c r="G34" s="8" t="str">
        <f>VLOOKUP(C34,Spisok!$A$1:$AA$9681,4,0)</f>
        <v>LAT</v>
      </c>
      <c r="H34" s="10">
        <v>95.130591106006918</v>
      </c>
      <c r="I34" s="10">
        <v>183.89770379192433</v>
      </c>
      <c r="J34" s="10">
        <v>111.41469308691683</v>
      </c>
      <c r="K34" s="10">
        <f>LARGE(M34:V34,1)+LARGE(M34:V34,2)+LARGE(M34:V34,3)+LARGE(M34:V34,4)+LARGE(M34:V34,5)</f>
        <v>43.971259908752842</v>
      </c>
      <c r="L34" s="5">
        <f>SUM(H34:K34)</f>
        <v>434.41424789360087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VLOOKUP(Таблица2[[#This Row],[Surname Name]],Spisok!$A$5:$AA$196,23,0)</f>
        <v>43.971259908752842</v>
      </c>
      <c r="V34" s="21">
        <f>VLOOKUP(C34,игроки1,25,0)</f>
        <v>0</v>
      </c>
      <c r="W34" s="16">
        <f>COUNTIFS(M34:V34,"&gt;0")</f>
        <v>1</v>
      </c>
    </row>
    <row r="35" spans="1:23" ht="12.75" customHeight="1" x14ac:dyDescent="0.25">
      <c r="A35" s="13">
        <v>75</v>
      </c>
      <c r="B35" s="13">
        <v>31</v>
      </c>
      <c r="C35" s="9" t="s">
        <v>95</v>
      </c>
      <c r="D35" s="9"/>
      <c r="E35" s="14">
        <f>VLOOKUP(C35,Spisok!$A$1:$AA$9681,5,0)</f>
        <v>1613</v>
      </c>
      <c r="F35" s="8">
        <f>VLOOKUP(C35,Spisok!$A$1:$AA$9681,2,0)</f>
        <v>0</v>
      </c>
      <c r="G35" s="8" t="str">
        <f>VLOOKUP(C35,Spisok!$A$1:$AA$9681,4,0)</f>
        <v>LAT</v>
      </c>
      <c r="H35" s="10"/>
      <c r="I35" s="10"/>
      <c r="J35" s="10"/>
      <c r="K35" s="10">
        <f>LARGE(M35:V35,1)+LARGE(M35:V35,2)+LARGE(M35:V35,3)+LARGE(M35:V35,4)+LARGE(M35:V35,5)</f>
        <v>41.526028343654964</v>
      </c>
      <c r="L35" s="5">
        <f>SUM(H35:K35)</f>
        <v>41.526028343654964</v>
      </c>
      <c r="M35" s="10">
        <f>VLOOKUP(C35,игроки1,6,0)</f>
        <v>0</v>
      </c>
      <c r="N35" s="10">
        <f>VLOOKUP(C35,игроки1,8,0)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VLOOKUP(Таблица2[[#This Row],[Surname Name]],Spisok!$A$5:$AA$196,23,0)</f>
        <v>41.526028343654964</v>
      </c>
      <c r="V35" s="21">
        <f>VLOOKUP(C35,игроки1,25,0)</f>
        <v>0</v>
      </c>
      <c r="W35" s="16">
        <f>COUNTIFS(M35:V35,"&gt;0")</f>
        <v>1</v>
      </c>
    </row>
    <row r="36" spans="1:23" ht="12.75" customHeight="1" x14ac:dyDescent="0.25">
      <c r="A36" s="13">
        <v>77</v>
      </c>
      <c r="B36" s="13">
        <v>32</v>
      </c>
      <c r="C36" s="9" t="s">
        <v>40</v>
      </c>
      <c r="D36" s="9"/>
      <c r="E36" s="14">
        <f>VLOOKUP(C36,Spisok!$A$1:$AA$9681,5,0)</f>
        <v>1938</v>
      </c>
      <c r="F36" s="8">
        <f>VLOOKUP(C36,Spisok!$A$1:$AA$9681,2,0)</f>
        <v>0</v>
      </c>
      <c r="G36" s="8" t="str">
        <f>VLOOKUP(C36,Spisok!$A$1:$AA$9681,4,0)</f>
        <v>LAT</v>
      </c>
      <c r="H36" s="10"/>
      <c r="I36" s="10"/>
      <c r="J36" s="10"/>
      <c r="K36" s="10">
        <f>LARGE(M36:V36,1)+LARGE(M36:V36,2)+LARGE(M36:V36,3)+LARGE(M36:V36,4)+LARGE(M36:V36,5)</f>
        <v>39.355928742790056</v>
      </c>
      <c r="L36" s="5">
        <f>SUM(H36:K36)</f>
        <v>39.355928742790056</v>
      </c>
      <c r="M36" s="10">
        <f>VLOOKUP(C36,игроки1,6,0)</f>
        <v>0</v>
      </c>
      <c r="N36" s="10">
        <f>VLOOKUP(C36,игроки1,8,0)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VLOOKUP(Таблица2[[#This Row],[Surname Name]],Spisok!$A$5:$AA$196,23,0)</f>
        <v>39.355928742790056</v>
      </c>
      <c r="V36" s="21">
        <f>VLOOKUP(C36,игроки1,25,0)</f>
        <v>0</v>
      </c>
      <c r="W36" s="16">
        <f>COUNTIFS(M36:V36,"&gt;0")</f>
        <v>1</v>
      </c>
    </row>
    <row r="37" spans="1:23" ht="12.75" customHeight="1" x14ac:dyDescent="0.25">
      <c r="A37" s="13">
        <v>50</v>
      </c>
      <c r="B37" s="13">
        <v>33</v>
      </c>
      <c r="C37" s="9" t="s">
        <v>273</v>
      </c>
      <c r="D37" s="9" t="s">
        <v>274</v>
      </c>
      <c r="E37" s="14">
        <f>VLOOKUP(C37,Spisok!$A$1:$AA$9681,5,0)</f>
        <v>1617</v>
      </c>
      <c r="F37" s="8">
        <f>VLOOKUP(C37,Spisok!$A$1:$AA$9681,2,0)</f>
        <v>0</v>
      </c>
      <c r="G37" s="8" t="str">
        <f>VLOOKUP(C37,Spisok!$A$1:$AA$9681,4,0)</f>
        <v>RUS</v>
      </c>
      <c r="H37" s="10"/>
      <c r="I37" s="10"/>
      <c r="J37" s="10">
        <v>31.75</v>
      </c>
      <c r="K37" s="10">
        <f>LARGE(M37:V37,1)+LARGE(M37:V37,2)+LARGE(M37:V37,3)+LARGE(M37:V37,4)+LARGE(M37:V37,5)</f>
        <v>39.174679381337796</v>
      </c>
      <c r="L37" s="5">
        <f>SUM(H37:K37)</f>
        <v>70.924679381337796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11.051568698160837</v>
      </c>
      <c r="R37" s="10">
        <f>VLOOKUP(C37,игроки1,17,0)</f>
        <v>0</v>
      </c>
      <c r="S37" s="10">
        <f>VLOOKUP(C37,игроки1,19,0)</f>
        <v>28.123110683176961</v>
      </c>
      <c r="T37" s="10">
        <f>VLOOKUP(C37,игроки1,21,0)</f>
        <v>0</v>
      </c>
      <c r="U37" s="10">
        <f>VLOOKUP(Таблица2[[#This Row],[Surname Name]],Spisok!$A$5:$AA$196,23,0)</f>
        <v>0</v>
      </c>
      <c r="V37" s="21">
        <f>VLOOKUP(C37,игроки1,25,0)</f>
        <v>0</v>
      </c>
      <c r="W37" s="16">
        <f>COUNTIFS(M37:V37,"&gt;0")</f>
        <v>2</v>
      </c>
    </row>
    <row r="38" spans="1:23" ht="12.75" customHeight="1" x14ac:dyDescent="0.25">
      <c r="A38" s="13">
        <v>47</v>
      </c>
      <c r="B38" s="13">
        <v>34</v>
      </c>
      <c r="C38" s="9" t="s">
        <v>343</v>
      </c>
      <c r="D38" s="9" t="s">
        <v>317</v>
      </c>
      <c r="E38" s="14">
        <f>VLOOKUP(C38,Spisok!$A$1:$AA$9681,5,0)</f>
        <v>1547</v>
      </c>
      <c r="F38" s="8">
        <f>VLOOKUP(C38,Spisok!$A$1:$AA$9681,2,0)</f>
        <v>0</v>
      </c>
      <c r="G38" s="8" t="str">
        <f>VLOOKUP(C38,Spisok!$A$1:$AA$9681,4,0)</f>
        <v>LAT</v>
      </c>
      <c r="H38" s="10"/>
      <c r="I38" s="10"/>
      <c r="J38" s="10">
        <v>40.229083783271761</v>
      </c>
      <c r="K38" s="10">
        <f>LARGE(M38:V38,1)+LARGE(M38:V38,2)+LARGE(M38:V38,3)+LARGE(M38:V38,4)+LARGE(M38:V38,5)</f>
        <v>39.094007722750632</v>
      </c>
      <c r="L38" s="5">
        <f>SUM(H38:K38)</f>
        <v>79.323091506022394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20.632811264040502</v>
      </c>
      <c r="S38" s="10">
        <f>VLOOKUP(C38,игроки1,19,0)</f>
        <v>0</v>
      </c>
      <c r="T38" s="10">
        <f>VLOOKUP(C38,игроки1,21,0)</f>
        <v>0</v>
      </c>
      <c r="U38" s="10">
        <f>VLOOKUP(Таблица2[[#This Row],[Surname Name]],Spisok!$A$5:$AA$196,23,0)</f>
        <v>18.461196458710134</v>
      </c>
      <c r="V38" s="21">
        <f>VLOOKUP(C38,игроки1,25,0)</f>
        <v>0</v>
      </c>
      <c r="W38" s="16">
        <f>COUNTIFS(M38:V38,"&gt;0")</f>
        <v>2</v>
      </c>
    </row>
    <row r="39" spans="1:23" ht="12.75" customHeight="1" x14ac:dyDescent="0.25">
      <c r="A39" s="13">
        <v>66</v>
      </c>
      <c r="B39" s="13">
        <v>35</v>
      </c>
      <c r="C39" s="14" t="s">
        <v>233</v>
      </c>
      <c r="D39" s="14" t="s">
        <v>234</v>
      </c>
      <c r="E39" s="9">
        <f>VLOOKUP(C39,Spisok!$A$1:$AA$9681,5,0)</f>
        <v>1233</v>
      </c>
      <c r="F39" s="8">
        <f>VLOOKUP(C39,Spisok!$A$1:$AA$9681,2,0)</f>
        <v>0</v>
      </c>
      <c r="G39" s="8" t="str">
        <f>VLOOKUP(C39,Spisok!$A$1:$AA$9681,4,0)</f>
        <v>RUS</v>
      </c>
      <c r="H39" s="10"/>
      <c r="I39" s="10">
        <v>3.8754486842866838</v>
      </c>
      <c r="J39" s="10">
        <v>8.5307190336860543</v>
      </c>
      <c r="K39" s="10">
        <f>LARGE(M39:V39,1)+LARGE(M39:V39,2)+LARGE(M39:V39,3)+LARGE(M39:V39,4)+LARGE(M39:V39,5)</f>
        <v>37.659441706293684</v>
      </c>
      <c r="L39" s="5">
        <f>SUM(H39:K39)</f>
        <v>50.065609424266427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11.978928080622996</v>
      </c>
      <c r="Q39" s="10">
        <f>VLOOKUP(C39,игроки1,15,0)</f>
        <v>9.2178257271584876</v>
      </c>
      <c r="R39" s="10">
        <f>VLOOKUP(C39,игроки1,17,0)</f>
        <v>0.24034566567647861</v>
      </c>
      <c r="S39" s="10">
        <f>VLOOKUP(C39,игроки1,19,0)</f>
        <v>1.5588806943741846</v>
      </c>
      <c r="T39" s="10">
        <f>VLOOKUP(C39,игроки1,21,0)</f>
        <v>0</v>
      </c>
      <c r="U39" s="10">
        <f>VLOOKUP(Таблица2[[#This Row],[Surname Name]],Spisok!$A$5:$AA$196,23,0)</f>
        <v>0</v>
      </c>
      <c r="V39" s="21">
        <f>VLOOKUP(C39,игроки1,25,0)</f>
        <v>14.663461538461538</v>
      </c>
      <c r="W39" s="16">
        <f>COUNTIFS(M39:V39,"&gt;0")</f>
        <v>5</v>
      </c>
    </row>
    <row r="40" spans="1:23" ht="12.75" customHeight="1" x14ac:dyDescent="0.25">
      <c r="A40" s="13">
        <v>23</v>
      </c>
      <c r="B40" s="13">
        <v>36</v>
      </c>
      <c r="C40" s="9" t="s">
        <v>33</v>
      </c>
      <c r="D40" s="9" t="s">
        <v>157</v>
      </c>
      <c r="E40" s="9">
        <f>VLOOKUP(C40,Spisok!$A$1:$AA$9681,5,0)</f>
        <v>1771</v>
      </c>
      <c r="F40" s="8" t="str">
        <f>VLOOKUP(C40,Spisok!$A$1:$AA$9681,2,0)</f>
        <v>IM</v>
      </c>
      <c r="G40" s="8" t="str">
        <f>VLOOKUP(C40,Spisok!$A$1:$AA$9681,4,0)</f>
        <v>LAT</v>
      </c>
      <c r="H40" s="10">
        <v>57.172159123199755</v>
      </c>
      <c r="I40" s="10">
        <v>79.362815362036386</v>
      </c>
      <c r="J40" s="10">
        <v>16.732371961130131</v>
      </c>
      <c r="K40" s="10">
        <f>LARGE(M40:V40,1)+LARGE(M40:V40,2)+LARGE(M40:V40,3)+LARGE(M40:V40,4)+LARGE(M40:V40,5)</f>
        <v>37.600281491907111</v>
      </c>
      <c r="L40" s="5">
        <f>SUM(H40:K40)</f>
        <v>190.86762793827339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37.600281491907111</v>
      </c>
      <c r="S40" s="10">
        <f>VLOOKUP(C40,игроки1,19,0)</f>
        <v>0</v>
      </c>
      <c r="T40" s="10">
        <f>VLOOKUP(C40,игроки1,21,0)</f>
        <v>0</v>
      </c>
      <c r="U40" s="10">
        <f>VLOOKUP(Таблица2[[#This Row],[Surname Name]],Spisok!$A$5:$AA$196,23,0)</f>
        <v>0</v>
      </c>
      <c r="V40" s="21">
        <f>VLOOKUP(C40,игроки1,25,0)</f>
        <v>0</v>
      </c>
      <c r="W40" s="16">
        <f>COUNTIFS(M40:V40,"&gt;0")</f>
        <v>1</v>
      </c>
    </row>
    <row r="41" spans="1:23" ht="12.75" customHeight="1" x14ac:dyDescent="0.25">
      <c r="A41" s="13">
        <v>65</v>
      </c>
      <c r="B41" s="13">
        <v>37</v>
      </c>
      <c r="C41" s="9" t="s">
        <v>284</v>
      </c>
      <c r="D41" s="9" t="s">
        <v>323</v>
      </c>
      <c r="E41" s="14">
        <f>VLOOKUP(C41,Spisok!$A$1:$AA$9681,5,0)</f>
        <v>1490</v>
      </c>
      <c r="F41" s="8">
        <f>VLOOKUP(C41,Spisok!$A$1:$AA$9681,2,0)</f>
        <v>0</v>
      </c>
      <c r="G41" s="8" t="str">
        <f>VLOOKUP(C41,Spisok!$A$1:$AA$9681,4,0)</f>
        <v>LAT</v>
      </c>
      <c r="H41" s="10"/>
      <c r="I41" s="10"/>
      <c r="J41" s="10">
        <v>14.18878513559236</v>
      </c>
      <c r="K41" s="10">
        <f>LARGE(M41:V41,1)+LARGE(M41:V41,2)+LARGE(M41:V41,3)+LARGE(M41:V41,4)+LARGE(M41:V41,5)</f>
        <v>37.320804358298844</v>
      </c>
      <c r="L41" s="5">
        <f>SUM(H41:K41)</f>
        <v>51.509589493891205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9.9403806466406799</v>
      </c>
      <c r="S41" s="10">
        <f>VLOOKUP(C41,игроки1,19,0)</f>
        <v>0</v>
      </c>
      <c r="T41" s="10">
        <f>VLOOKUP(C41,игроки1,21,0)</f>
        <v>0</v>
      </c>
      <c r="U41" s="10">
        <f>VLOOKUP(Таблица2[[#This Row],[Surname Name]],Spisok!$A$5:$AA$196,23,0)</f>
        <v>27.380423711658167</v>
      </c>
      <c r="V41" s="21">
        <f>VLOOKUP(C41,игроки1,25,0)</f>
        <v>0</v>
      </c>
      <c r="W41" s="16">
        <f>COUNTIFS(M41:V41,"&gt;0")</f>
        <v>2</v>
      </c>
    </row>
    <row r="42" spans="1:23" ht="12.75" customHeight="1" x14ac:dyDescent="0.25">
      <c r="A42" s="13">
        <v>79</v>
      </c>
      <c r="B42" s="13">
        <v>38</v>
      </c>
      <c r="C42" s="9" t="s">
        <v>352</v>
      </c>
      <c r="D42" s="9"/>
      <c r="E42" s="14">
        <f>VLOOKUP(C42,Spisok!$A$1:$AA$9681,5,0)</f>
        <v>1314</v>
      </c>
      <c r="F42" s="8">
        <f>VLOOKUP(C42,Spisok!$A$1:$AA$9681,2,0)</f>
        <v>0</v>
      </c>
      <c r="G42" s="8" t="str">
        <f>VLOOKUP(C42,Spisok!$A$1:$AA$9681,4,0)</f>
        <v>EST</v>
      </c>
      <c r="H42" s="10"/>
      <c r="I42" s="10"/>
      <c r="J42" s="10"/>
      <c r="K42" s="10">
        <f>LARGE(M42:V42,1)+LARGE(M42:V42,2)+LARGE(M42:V42,3)+LARGE(M42:V42,4)+LARGE(M42:V42,5)</f>
        <v>35.22462435881512</v>
      </c>
      <c r="L42" s="5">
        <f>SUM(H42:K42)</f>
        <v>35.22462435881512</v>
      </c>
      <c r="M42" s="10">
        <f>VLOOKUP(C42,игроки1,7,0)</f>
        <v>0</v>
      </c>
      <c r="N42" s="10">
        <f>VLOOKUP(C42,игроки1,9,0)</f>
        <v>10.406665967927891</v>
      </c>
      <c r="O42" s="10">
        <f>VLOOKUP(C42,игроки1,11,0)</f>
        <v>20.346051464063887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4.4719069268233405</v>
      </c>
      <c r="T42" s="10">
        <f>VLOOKUP(C42,игроки1,21,0)</f>
        <v>0</v>
      </c>
      <c r="U42" s="10">
        <f>VLOOKUP(Таблица2[[#This Row],[Surname Name]],Spisok!$A$5:$AA$196,23,0)</f>
        <v>0</v>
      </c>
      <c r="V42" s="21">
        <f>VLOOKUP(C42,игроки1,25,0)</f>
        <v>0</v>
      </c>
      <c r="W42" s="16">
        <f>COUNTIFS(M42:V42,"&gt;0")</f>
        <v>3</v>
      </c>
    </row>
    <row r="43" spans="1:23" ht="12.75" customHeight="1" x14ac:dyDescent="0.25">
      <c r="A43" s="13">
        <v>21</v>
      </c>
      <c r="B43" s="13">
        <v>39</v>
      </c>
      <c r="C43" s="9" t="s">
        <v>135</v>
      </c>
      <c r="D43" s="9" t="s">
        <v>335</v>
      </c>
      <c r="E43" s="14">
        <f>VLOOKUP(C43,Spisok!$A$1:$AA$9681,5,0)</f>
        <v>1775</v>
      </c>
      <c r="F43" s="8" t="str">
        <f>VLOOKUP(C43,Spisok!$A$1:$AA$9681,2,0)</f>
        <v>IM</v>
      </c>
      <c r="G43" s="8" t="str">
        <f>VLOOKUP(C43,Spisok!$A$1:$AA$9681,4,0)</f>
        <v>LAT</v>
      </c>
      <c r="H43" s="10">
        <v>105.32435067407977</v>
      </c>
      <c r="I43" s="10">
        <v>0</v>
      </c>
      <c r="J43" s="10">
        <v>66.989750445632794</v>
      </c>
      <c r="K43" s="10">
        <f>LARGE(M43:V43,1)+LARGE(M43:V43,2)+LARGE(M43:V43,3)+LARGE(M43:V43,4)+LARGE(M43:V43,5)</f>
        <v>34.697299329619014</v>
      </c>
      <c r="L43" s="5">
        <f>SUM(H43:K43)</f>
        <v>207.01140044933157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18.821956555366494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VLOOKUP(Таблица2[[#This Row],[Surname Name]],Spisok!$A$5:$AA$196,23,0)</f>
        <v>15.875342774252521</v>
      </c>
      <c r="V43" s="21">
        <f>VLOOKUP(C43,игроки1,25,0)</f>
        <v>0</v>
      </c>
      <c r="W43" s="16">
        <f>COUNTIFS(M43:V43,"&gt;0")</f>
        <v>2</v>
      </c>
    </row>
    <row r="44" spans="1:23" ht="12.75" customHeight="1" x14ac:dyDescent="0.25">
      <c r="A44" s="13">
        <v>71</v>
      </c>
      <c r="B44" s="13">
        <v>40</v>
      </c>
      <c r="C44" s="9" t="s">
        <v>258</v>
      </c>
      <c r="D44" s="9" t="s">
        <v>307</v>
      </c>
      <c r="E44" s="14">
        <f>VLOOKUP(C44,Spisok!$A$1:$AA$9681,5,0)</f>
        <v>1247.7483106526711</v>
      </c>
      <c r="F44" s="8">
        <f>VLOOKUP(C44,Spisok!$A$1:$AA$9681,2,0)</f>
        <v>0</v>
      </c>
      <c r="G44" s="8" t="str">
        <f>VLOOKUP(C44,Spisok!$A$1:$AA$9681,4,0)</f>
        <v>LAT</v>
      </c>
      <c r="H44" s="10"/>
      <c r="I44" s="10"/>
      <c r="J44" s="10">
        <v>14.038461538461537</v>
      </c>
      <c r="K44" s="10">
        <f>LARGE(M44:V44,1)+LARGE(M44:V44,2)+LARGE(M44:V44,3)+LARGE(M44:V44,4)+LARGE(M44:V44,5)</f>
        <v>32.142857142857146</v>
      </c>
      <c r="L44" s="5">
        <f>SUM(H44:K44)</f>
        <v>46.181318681318686</v>
      </c>
      <c r="M44" s="10">
        <f>VLOOKUP(C44,игроки1,7,0)</f>
        <v>32.142857142857146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VLOOKUP(Таблица2[[#This Row],[Surname Name]],Spisok!$A$5:$AA$196,23,0)</f>
        <v>0</v>
      </c>
      <c r="V44" s="21">
        <f>VLOOKUP(C44,игроки1,25,0)</f>
        <v>0</v>
      </c>
      <c r="W44" s="16">
        <f>COUNTIFS(M44:V44,"&gt;0")</f>
        <v>1</v>
      </c>
    </row>
    <row r="45" spans="1:23" ht="12.75" customHeight="1" x14ac:dyDescent="0.25">
      <c r="A45" s="13">
        <v>20</v>
      </c>
      <c r="B45" s="13">
        <v>41</v>
      </c>
      <c r="C45" s="9" t="s">
        <v>59</v>
      </c>
      <c r="D45" s="9" t="s">
        <v>311</v>
      </c>
      <c r="E45" s="9">
        <f>VLOOKUP(C45,Spisok!$A$1:$AA$9681,5,0)</f>
        <v>1714</v>
      </c>
      <c r="F45" s="8">
        <f>VLOOKUP(C45,Spisok!$A$1:$AA$9681,2,0)</f>
        <v>0</v>
      </c>
      <c r="G45" s="8" t="str">
        <f>VLOOKUP(C45,Spisok!$A$1:$AA$9681,4,0)</f>
        <v>LAT</v>
      </c>
      <c r="H45" s="10">
        <v>34.13894267441178</v>
      </c>
      <c r="I45" s="10">
        <v>80.33272887826098</v>
      </c>
      <c r="J45" s="10">
        <v>64.498560576024175</v>
      </c>
      <c r="K45" s="10">
        <f>LARGE(M45:V45,1)+LARGE(M45:V45,2)+LARGE(M45:V45,3)+LARGE(M45:V45,4)+LARGE(M45:V45,5)</f>
        <v>31.445894672247739</v>
      </c>
      <c r="L45" s="5">
        <f>SUM(H45:K45)</f>
        <v>210.41612680094465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13.860227635357941</v>
      </c>
      <c r="S45" s="10">
        <f>VLOOKUP(C45,игроки1,19,0)</f>
        <v>0</v>
      </c>
      <c r="T45" s="10">
        <f>VLOOKUP(C45,игроки1,21,0)</f>
        <v>0</v>
      </c>
      <c r="U45" s="10">
        <f>VLOOKUP(Таблица2[[#This Row],[Surname Name]],Spisok!$A$5:$AA$196,23,0)</f>
        <v>17.585667036889799</v>
      </c>
      <c r="V45" s="21">
        <f>VLOOKUP(C45,игроки1,25,0)</f>
        <v>0</v>
      </c>
      <c r="W45" s="16">
        <f>COUNTIFS(M45:V45,"&gt;0")</f>
        <v>2</v>
      </c>
    </row>
    <row r="46" spans="1:23" ht="12.75" customHeight="1" x14ac:dyDescent="0.25">
      <c r="A46" s="13">
        <v>8</v>
      </c>
      <c r="B46" s="13">
        <v>42</v>
      </c>
      <c r="C46" s="9" t="s">
        <v>141</v>
      </c>
      <c r="D46" s="9" t="s">
        <v>337</v>
      </c>
      <c r="E46" s="9">
        <f>VLOOKUP(C46,Spisok!$A$1:$AA$9681,5,0)</f>
        <v>1740</v>
      </c>
      <c r="F46" s="8" t="str">
        <f>VLOOKUP(C46,Spisok!$A$1:$AA$9681,2,0)</f>
        <v>IGM</v>
      </c>
      <c r="G46" s="8" t="str">
        <f>VLOOKUP(C46,Spisok!$A$1:$AA$9681,4,0)</f>
        <v>LAT</v>
      </c>
      <c r="H46" s="10">
        <v>121.95262616979163</v>
      </c>
      <c r="I46" s="10">
        <v>159.01002275502361</v>
      </c>
      <c r="J46" s="10">
        <v>81.138194637605011</v>
      </c>
      <c r="K46" s="10">
        <f>LARGE(M46:V46,1)+LARGE(M46:V46,2)+LARGE(M46:V46,3)+LARGE(M46:V46,4)+LARGE(M46:V46,5)</f>
        <v>31.343955514106497</v>
      </c>
      <c r="L46" s="5">
        <f>SUM(H46:K46)</f>
        <v>393.44479907652675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16.306262230919767</v>
      </c>
      <c r="S46" s="10">
        <f>VLOOKUP(C46,игроки1,19,0)</f>
        <v>0</v>
      </c>
      <c r="T46" s="10">
        <f>VLOOKUP(C46,игроки1,21,0)</f>
        <v>0</v>
      </c>
      <c r="U46" s="10">
        <f>VLOOKUP(Таблица2[[#This Row],[Surname Name]],Spisok!$A$5:$AA$196,23,0)</f>
        <v>15.03769328318673</v>
      </c>
      <c r="V46" s="21">
        <f>VLOOKUP(C46,игроки1,25,0)</f>
        <v>0</v>
      </c>
      <c r="W46" s="16">
        <f>COUNTIFS(M46:V46,"&gt;0")</f>
        <v>2</v>
      </c>
    </row>
    <row r="47" spans="1:23" ht="12.75" customHeight="1" x14ac:dyDescent="0.25">
      <c r="A47" s="13">
        <v>82</v>
      </c>
      <c r="B47" s="13">
        <v>43</v>
      </c>
      <c r="C47" s="9" t="s">
        <v>346</v>
      </c>
      <c r="D47" s="9" t="s">
        <v>328</v>
      </c>
      <c r="E47" s="14">
        <f>VLOOKUP(C47,Spisok!$A$1:$AA$9681,5,0)</f>
        <v>1379</v>
      </c>
      <c r="F47" s="8">
        <f>VLOOKUP(C47,Spisok!$A$1:$AA$9681,2,0)</f>
        <v>0</v>
      </c>
      <c r="G47" s="8" t="str">
        <f>VLOOKUP(C47,Spisok!$A$1:$AA$9681,4,0)</f>
        <v>LAT</v>
      </c>
      <c r="H47" s="10"/>
      <c r="I47" s="10"/>
      <c r="J47" s="10">
        <v>2.4494116439013585</v>
      </c>
      <c r="K47" s="10">
        <f>LARGE(M47:V47,1)+LARGE(M47:V47,2)+LARGE(M47:V47,3)+LARGE(M47:V47,4)+LARGE(M47:V47,5)</f>
        <v>29.011033035330659</v>
      </c>
      <c r="L47" s="5">
        <f>SUM(H47:K47)</f>
        <v>31.460444679232019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11.489262371615313</v>
      </c>
      <c r="S47" s="10">
        <f>VLOOKUP(C47,игроки1,19,0)</f>
        <v>10.44281885645859</v>
      </c>
      <c r="T47" s="10">
        <f>VLOOKUP(C47,игроки1,21,0)</f>
        <v>0</v>
      </c>
      <c r="U47" s="10">
        <f>VLOOKUP(Таблица2[[#This Row],[Surname Name]],Spisok!$A$5:$AA$196,23,0)</f>
        <v>7.0789518072567539</v>
      </c>
      <c r="V47" s="21">
        <f>VLOOKUP(C47,игроки1,25,0)</f>
        <v>0</v>
      </c>
      <c r="W47" s="16">
        <f>COUNTIFS(M47:V47,"&gt;0")</f>
        <v>3</v>
      </c>
    </row>
    <row r="48" spans="1:23" ht="12.75" customHeight="1" x14ac:dyDescent="0.25">
      <c r="A48" s="13">
        <v>67</v>
      </c>
      <c r="B48" s="13">
        <v>44</v>
      </c>
      <c r="C48" s="14" t="s">
        <v>240</v>
      </c>
      <c r="D48" s="14"/>
      <c r="E48" s="9">
        <f>VLOOKUP(C48,Spisok!$A$1:$AA$9681,5,0)</f>
        <v>1438</v>
      </c>
      <c r="F48" s="8">
        <f>VLOOKUP(C48,Spisok!$A$1:$AA$9681,2,0)</f>
        <v>0</v>
      </c>
      <c r="G48" s="8" t="str">
        <f>VLOOKUP(C48,Spisok!$A$1:$AA$9681,4,0)</f>
        <v>EST</v>
      </c>
      <c r="H48" s="49"/>
      <c r="I48" s="49">
        <v>7.8792735042735051</v>
      </c>
      <c r="J48" s="49">
        <v>13.368421052631579</v>
      </c>
      <c r="K48" s="10">
        <f>LARGE(M48:V48,1)+LARGE(M48:V48,2)+LARGE(M48:V48,3)+LARGE(M48:V48,4)+LARGE(M48:V48,5)</f>
        <v>28.757908743376632</v>
      </c>
      <c r="L48" s="5">
        <f>SUM(H48:K48)</f>
        <v>50.00560330028172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12.918755470677169</v>
      </c>
      <c r="R48" s="10">
        <f>VLOOKUP(C48,игроки1,17,0)</f>
        <v>8.4117273160654698</v>
      </c>
      <c r="S48" s="10">
        <f>VLOOKUP(C48,игроки1,19,0)</f>
        <v>7.4274259566339911</v>
      </c>
      <c r="T48" s="10">
        <f>VLOOKUP(C48,игроки1,21,0)</f>
        <v>0</v>
      </c>
      <c r="U48" s="10">
        <f>VLOOKUP(Таблица2[[#This Row],[Surname Name]],Spisok!$A$5:$AA$196,23,0)</f>
        <v>0</v>
      </c>
      <c r="V48" s="21">
        <f>VLOOKUP(C48,игроки1,25,0)</f>
        <v>0</v>
      </c>
      <c r="W48" s="16">
        <f>COUNTIFS(M48:V48,"&gt;0")</f>
        <v>3</v>
      </c>
    </row>
    <row r="49" spans="1:23" ht="12.75" customHeight="1" x14ac:dyDescent="0.25">
      <c r="A49" s="13">
        <v>33</v>
      </c>
      <c r="B49" s="13">
        <v>45</v>
      </c>
      <c r="C49" s="9" t="s">
        <v>139</v>
      </c>
      <c r="D49" s="9" t="s">
        <v>205</v>
      </c>
      <c r="E49" s="9">
        <f>VLOOKUP(C49,Spisok!$A$1:$AA$9681,5,0)</f>
        <v>1602</v>
      </c>
      <c r="F49" s="8">
        <f>VLOOKUP(C49,Spisok!$A$1:$AA$9681,2,0)</f>
        <v>0</v>
      </c>
      <c r="G49" s="8" t="str">
        <f>VLOOKUP(C49,Spisok!$A$1:$AA$9681,4,0)</f>
        <v>LAT</v>
      </c>
      <c r="H49" s="10">
        <v>3.0489144208836696</v>
      </c>
      <c r="I49" s="10">
        <v>7.6853526220614823</v>
      </c>
      <c r="J49" s="10">
        <v>68.463754859981279</v>
      </c>
      <c r="K49" s="10">
        <f>LARGE(M49:V49,1)+LARGE(M49:V49,2)+LARGE(M49:V49,3)+LARGE(M49:V49,4)+LARGE(M49:V49,5)</f>
        <v>26.556893027481266</v>
      </c>
      <c r="L49" s="5">
        <f>SUM(H49:K49)</f>
        <v>105.75491493040769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26.556893027481266</v>
      </c>
      <c r="S49" s="10">
        <f>VLOOKUP(C49,игроки1,19,0)</f>
        <v>0</v>
      </c>
      <c r="T49" s="10">
        <f>VLOOKUP(C49,игроки1,21,0)</f>
        <v>0</v>
      </c>
      <c r="U49" s="10">
        <f>VLOOKUP(Таблица2[[#This Row],[Surname Name]],Spisok!$A$5:$AA$196,23,0)</f>
        <v>0</v>
      </c>
      <c r="V49" s="21">
        <f>VLOOKUP(C49,игроки1,25,0)</f>
        <v>0</v>
      </c>
      <c r="W49" s="16">
        <f>COUNTIFS(M49:V49,"&gt;0")</f>
        <v>1</v>
      </c>
    </row>
    <row r="50" spans="1:23" ht="12.75" customHeight="1" x14ac:dyDescent="0.25">
      <c r="A50" s="13">
        <v>57</v>
      </c>
      <c r="B50" s="13">
        <v>46</v>
      </c>
      <c r="C50" s="9" t="s">
        <v>76</v>
      </c>
      <c r="D50" s="9" t="s">
        <v>321</v>
      </c>
      <c r="E50" s="14">
        <f>VLOOKUP(C50,Spisok!$A$1:$AA$9681,5,0)</f>
        <v>1752</v>
      </c>
      <c r="F50" s="8">
        <f>VLOOKUP(C50,Spisok!$A$1:$AA$9681,2,0)</f>
        <v>0</v>
      </c>
      <c r="G50" s="8" t="str">
        <f>VLOOKUP(C50,Spisok!$A$1:$AA$9681,4,0)</f>
        <v>LAT</v>
      </c>
      <c r="H50" s="10">
        <v>16.115794143744452</v>
      </c>
      <c r="I50" s="10">
        <v>0</v>
      </c>
      <c r="J50" s="10">
        <v>18.118150037792898</v>
      </c>
      <c r="K50" s="10">
        <f>LARGE(M50:V50,1)+LARGE(M50:V50,2)+LARGE(M50:V50,3)+LARGE(M50:V50,4)+LARGE(M50:V50,5)</f>
        <v>26.444120935257533</v>
      </c>
      <c r="L50" s="5">
        <f>SUM(H50:K50)</f>
        <v>60.678065116794883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14.666048237476808</v>
      </c>
      <c r="S50" s="10">
        <f>VLOOKUP(C50,игроки1,19,0)</f>
        <v>0</v>
      </c>
      <c r="T50" s="10">
        <f>VLOOKUP(C50,игроки1,21,0)</f>
        <v>0</v>
      </c>
      <c r="U50" s="10">
        <f>VLOOKUP(Таблица2[[#This Row],[Surname Name]],Spisok!$A$5:$AA$196,23,0)</f>
        <v>11.778072697780726</v>
      </c>
      <c r="V50" s="21">
        <f>VLOOKUP(C50,игроки1,25,0)</f>
        <v>0</v>
      </c>
      <c r="W50" s="16">
        <f>COUNTIFS(M50:V50,"&gt;0")</f>
        <v>2</v>
      </c>
    </row>
    <row r="51" spans="1:23" ht="12.75" customHeight="1" x14ac:dyDescent="0.25">
      <c r="A51" s="13">
        <v>54</v>
      </c>
      <c r="B51" s="13">
        <v>47</v>
      </c>
      <c r="C51" s="9" t="s">
        <v>50</v>
      </c>
      <c r="D51" s="9" t="s">
        <v>193</v>
      </c>
      <c r="E51" s="9">
        <f>VLOOKUP(C51,Spisok!$A$1:$AA$9681,5,0)</f>
        <v>1455.5917467920424</v>
      </c>
      <c r="F51" s="8">
        <f>VLOOKUP(C51,Spisok!$A$1:$AA$9681,2,0)</f>
        <v>0</v>
      </c>
      <c r="G51" s="8" t="str">
        <f>VLOOKUP(C51,Spisok!$A$1:$AA$9681,4,0)</f>
        <v>RUS</v>
      </c>
      <c r="H51" s="10">
        <v>11.538461538461538</v>
      </c>
      <c r="I51" s="10">
        <v>8.9232726161382168</v>
      </c>
      <c r="J51" s="10">
        <v>19.070843716625134</v>
      </c>
      <c r="K51" s="10">
        <f>LARGE(M51:V51,1)+LARGE(M51:V51,2)+LARGE(M51:V51,3)+LARGE(M51:V51,4)+LARGE(M51:V51,5)</f>
        <v>25.035865106787092</v>
      </c>
      <c r="L51" s="5">
        <f>SUM(H51:K51)</f>
        <v>64.568442978011973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25.035865106787092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VLOOKUP(Таблица2[[#This Row],[Surname Name]],Spisok!$A$5:$AA$196,23,0)</f>
        <v>0</v>
      </c>
      <c r="V51" s="21">
        <f>VLOOKUP(C51,игроки1,25,0)</f>
        <v>0</v>
      </c>
      <c r="W51" s="16">
        <f>COUNTIFS(M51:V51,"&gt;0")</f>
        <v>1</v>
      </c>
    </row>
    <row r="52" spans="1:23" ht="12.75" customHeight="1" x14ac:dyDescent="0.25">
      <c r="A52" s="13">
        <v>73</v>
      </c>
      <c r="B52" s="13">
        <v>48</v>
      </c>
      <c r="C52" s="9" t="s">
        <v>281</v>
      </c>
      <c r="D52" s="9" t="s">
        <v>310</v>
      </c>
      <c r="E52" s="14">
        <f>VLOOKUP(C52,Spisok!$A$1:$AA$9681,5,0)</f>
        <v>1782</v>
      </c>
      <c r="F52" s="8">
        <f>VLOOKUP(C52,Spisok!$A$1:$AA$9681,2,0)</f>
        <v>0</v>
      </c>
      <c r="G52" s="8" t="str">
        <f>VLOOKUP(C52,Spisok!$A$1:$AA$9681,4,0)</f>
        <v>LAT</v>
      </c>
      <c r="H52" s="10"/>
      <c r="I52" s="10"/>
      <c r="J52" s="10">
        <v>19.066123550579768</v>
      </c>
      <c r="K52" s="10">
        <f>LARGE(M52:V52,1)+LARGE(M52:V52,2)+LARGE(M52:V52,3)+LARGE(M52:V52,4)+LARGE(M52:V52,5)</f>
        <v>24.455544455544459</v>
      </c>
      <c r="L52" s="5">
        <f>SUM(H52:K52)</f>
        <v>43.52166800612423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24.455544455544459</v>
      </c>
      <c r="S52" s="10">
        <f>VLOOKUP(C52,игроки1,19,0)</f>
        <v>0</v>
      </c>
      <c r="T52" s="10">
        <f>VLOOKUP(C52,игроки1,21,0)</f>
        <v>0</v>
      </c>
      <c r="U52" s="10">
        <f>VLOOKUP(Таблица2[[#This Row],[Surname Name]],Spisok!$A$5:$AA$196,23,0)</f>
        <v>0</v>
      </c>
      <c r="V52" s="21">
        <f>VLOOKUP(C52,игроки1,25,0)</f>
        <v>0</v>
      </c>
      <c r="W52" s="16">
        <f>COUNTIFS(M52:V52,"&gt;0")</f>
        <v>1</v>
      </c>
    </row>
    <row r="53" spans="1:23" ht="12.75" customHeight="1" x14ac:dyDescent="0.25">
      <c r="A53" s="13">
        <v>81</v>
      </c>
      <c r="B53" s="13">
        <v>49</v>
      </c>
      <c r="C53" s="9" t="s">
        <v>282</v>
      </c>
      <c r="D53" s="9" t="s">
        <v>304</v>
      </c>
      <c r="E53" s="14">
        <f>VLOOKUP(C53,Spisok!$A$1:$AA$9681,5,0)</f>
        <v>1356</v>
      </c>
      <c r="F53" s="8">
        <f>VLOOKUP(C53,Spisok!$A$1:$AA$9681,2,0)</f>
        <v>0</v>
      </c>
      <c r="G53" s="8" t="str">
        <f>VLOOKUP(C53,Spisok!$A$1:$AA$9681,4,0)</f>
        <v>LAT</v>
      </c>
      <c r="H53" s="10"/>
      <c r="I53" s="10"/>
      <c r="J53" s="10">
        <v>7.3634543768850591</v>
      </c>
      <c r="K53" s="10">
        <f>LARGE(M53:V53,1)+LARGE(M53:V53,2)+LARGE(M53:V53,3)+LARGE(M53:V53,4)+LARGE(M53:V53,5)</f>
        <v>24.40731006952344</v>
      </c>
      <c r="L53" s="5">
        <f>SUM(H53:K53)</f>
        <v>31.770764446408499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15.481049562682216</v>
      </c>
      <c r="S53" s="10">
        <f>VLOOKUP(C53,игроки1,19,0)</f>
        <v>8.9262605068412242</v>
      </c>
      <c r="T53" s="10">
        <f>VLOOKUP(C53,игроки1,21,0)</f>
        <v>0</v>
      </c>
      <c r="U53" s="10">
        <f>VLOOKUP(Таблица2[[#This Row],[Surname Name]],Spisok!$A$5:$AA$196,23,0)</f>
        <v>0</v>
      </c>
      <c r="V53" s="21">
        <f>VLOOKUP(C53,игроки1,25,0)</f>
        <v>0</v>
      </c>
      <c r="W53" s="16">
        <f>COUNTIFS(M53:V53,"&gt;0")</f>
        <v>2</v>
      </c>
    </row>
    <row r="54" spans="1:23" ht="12.75" customHeight="1" x14ac:dyDescent="0.25">
      <c r="A54" s="13">
        <v>85</v>
      </c>
      <c r="B54" s="13">
        <v>50</v>
      </c>
      <c r="C54" s="9" t="s">
        <v>294</v>
      </c>
      <c r="D54" s="9" t="s">
        <v>302</v>
      </c>
      <c r="E54" s="14">
        <f>VLOOKUP(C54,Spisok!$A$1:$AA$9681,5,0)</f>
        <v>1390</v>
      </c>
      <c r="F54" s="8">
        <f>VLOOKUP(C54,Spisok!$A$1:$AA$9681,2,0)</f>
        <v>0</v>
      </c>
      <c r="G54" s="8" t="str">
        <f>VLOOKUP(C54,Spisok!$A$1:$AA$9681,4,0)</f>
        <v>LAT</v>
      </c>
      <c r="H54" s="10"/>
      <c r="I54" s="10"/>
      <c r="J54" s="10">
        <v>4.8142397145774201</v>
      </c>
      <c r="K54" s="10">
        <f>LARGE(M54:V54,1)+LARGE(M54:V54,2)+LARGE(M54:V54,3)+LARGE(M54:V54,4)+LARGE(M54:V54,5)</f>
        <v>23.253844076267086</v>
      </c>
      <c r="L54" s="5">
        <f>SUM(H54:K54)</f>
        <v>28.068083790844504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13.062678062678064</v>
      </c>
      <c r="S54" s="10">
        <f>VLOOKUP(C54,игроки1,19,0)</f>
        <v>0</v>
      </c>
      <c r="T54" s="10">
        <f>VLOOKUP(C54,игроки1,21,0)</f>
        <v>0</v>
      </c>
      <c r="U54" s="10">
        <f>VLOOKUP(Таблица2[[#This Row],[Surname Name]],Spisok!$A$5:$AA$196,23,0)</f>
        <v>10.191166013589021</v>
      </c>
      <c r="V54" s="21">
        <f>VLOOKUP(C54,игроки1,25,0)</f>
        <v>0</v>
      </c>
      <c r="W54" s="16">
        <f>COUNTIFS(M54:V54,"&gt;0")</f>
        <v>2</v>
      </c>
    </row>
    <row r="55" spans="1:23" ht="12.75" customHeight="1" x14ac:dyDescent="0.25">
      <c r="A55" s="13">
        <v>92</v>
      </c>
      <c r="B55" s="13">
        <v>51</v>
      </c>
      <c r="C55" s="9" t="s">
        <v>366</v>
      </c>
      <c r="D55" s="9"/>
      <c r="E55" s="14">
        <f>VLOOKUP(C55,Spisok!$A$1:$AA$9681,5,0)</f>
        <v>1343</v>
      </c>
      <c r="F55" s="8">
        <f>VLOOKUP(C55,Spisok!$A$1:$AA$9681,2,0)</f>
        <v>0</v>
      </c>
      <c r="G55" s="8" t="str">
        <f>VLOOKUP(C55,Spisok!$A$1:$AA$9681,4,0)</f>
        <v>LAT</v>
      </c>
      <c r="H55" s="10"/>
      <c r="I55" s="10"/>
      <c r="J55" s="10"/>
      <c r="K55" s="10">
        <f>LARGE(M55:V55,1)+LARGE(M55:V55,2)+LARGE(M55:V55,3)+LARGE(M55:V55,4)+LARGE(M55:V55,5)</f>
        <v>22.882796344076308</v>
      </c>
      <c r="L55" s="5">
        <f>SUM(H55:K55)</f>
        <v>22.882796344076308</v>
      </c>
      <c r="M55" s="10">
        <f>VLOOKUP(C55,игроки1,6,0)</f>
        <v>0</v>
      </c>
      <c r="N55" s="10">
        <f>VLOOKUP(C55,игроки1,8,0)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18.855721393034827</v>
      </c>
      <c r="S55" s="10">
        <f>VLOOKUP(C55,игроки1,19,0)</f>
        <v>0</v>
      </c>
      <c r="T55" s="10">
        <f>VLOOKUP(C55,игроки1,21,0)</f>
        <v>0</v>
      </c>
      <c r="U55" s="10">
        <f>VLOOKUP(Таблица2[[#This Row],[Surname Name]],Spisok!$A$5:$AA$196,23,0)</f>
        <v>4.0270749510414818</v>
      </c>
      <c r="V55" s="21">
        <f>VLOOKUP(C55,игроки1,25,0)</f>
        <v>0</v>
      </c>
      <c r="W55" s="16">
        <f>COUNTIFS(M55:V55,"&gt;0")</f>
        <v>2</v>
      </c>
    </row>
    <row r="56" spans="1:23" ht="12.75" customHeight="1" x14ac:dyDescent="0.25">
      <c r="A56" s="13">
        <v>49</v>
      </c>
      <c r="B56" s="13">
        <v>52</v>
      </c>
      <c r="C56" s="9" t="s">
        <v>280</v>
      </c>
      <c r="D56" s="9" t="s">
        <v>319</v>
      </c>
      <c r="E56" s="14">
        <f>VLOOKUP(C56,Spisok!$A$1:$AA$9681,5,0)</f>
        <v>2010</v>
      </c>
      <c r="F56" s="8">
        <f>VLOOKUP(C56,Spisok!$A$1:$AA$9681,2,0)</f>
        <v>0</v>
      </c>
      <c r="G56" s="8" t="str">
        <f>VLOOKUP(C56,Spisok!$A$1:$AA$9681,4,0)</f>
        <v>LAT</v>
      </c>
      <c r="H56" s="10"/>
      <c r="I56" s="10"/>
      <c r="J56" s="10">
        <v>48.493949369246835</v>
      </c>
      <c r="K56" s="10">
        <f>LARGE(M56:V56,1)+LARGE(M56:V56,2)+LARGE(M56:V56,3)+LARGE(M56:V56,4)+LARGE(M56:V56,5)</f>
        <v>22.49158448000945</v>
      </c>
      <c r="L56" s="5">
        <f>SUM(H56:K56)</f>
        <v>70.985533849256285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22.49158448000945</v>
      </c>
      <c r="S56" s="10">
        <f>VLOOKUP(C56,игроки1,19,0)</f>
        <v>0</v>
      </c>
      <c r="T56" s="10">
        <f>VLOOKUP(C56,игроки1,21,0)</f>
        <v>0</v>
      </c>
      <c r="U56" s="10">
        <f>VLOOKUP(Таблица2[[#This Row],[Surname Name]],Spisok!$A$5:$AA$196,23,0)</f>
        <v>0</v>
      </c>
      <c r="V56" s="21">
        <f>VLOOKUP(C56,игроки1,25,0)</f>
        <v>0</v>
      </c>
      <c r="W56" s="16">
        <f>COUNTIFS(M56:V56,"&gt;0")</f>
        <v>1</v>
      </c>
    </row>
    <row r="57" spans="1:23" ht="12.75" customHeight="1" x14ac:dyDescent="0.25">
      <c r="A57" s="13">
        <v>44</v>
      </c>
      <c r="B57" s="13">
        <v>53</v>
      </c>
      <c r="C57" s="9" t="s">
        <v>218</v>
      </c>
      <c r="D57" s="9" t="s">
        <v>252</v>
      </c>
      <c r="E57" s="14">
        <f>VLOOKUP(C57,Spisok!$A$1:$AA$9681,5,0)</f>
        <v>1225.1345226678677</v>
      </c>
      <c r="F57" s="8">
        <f>VLOOKUP(C57,Spisok!$A$1:$AA$9681,2,0)</f>
        <v>0</v>
      </c>
      <c r="G57" s="8" t="str">
        <f>VLOOKUP(C57,Spisok!$A$1:$AA$9681,4,0)</f>
        <v>USA</v>
      </c>
      <c r="H57" s="10">
        <v>37.979999999999997</v>
      </c>
      <c r="I57" s="10">
        <v>21.137117466675011</v>
      </c>
      <c r="J57" s="10">
        <v>0</v>
      </c>
      <c r="K57" s="10">
        <f>LARGE(M57:V57,1)+LARGE(M57:V57,2)+LARGE(M57:V57,3)+LARGE(M57:V57,4)+LARGE(M57:V57,5)</f>
        <v>21.428571428571431</v>
      </c>
      <c r="L57" s="5">
        <f>SUM(H57:K57)</f>
        <v>80.545688895246442</v>
      </c>
      <c r="M57" s="10">
        <f>VLOOKUP(C57,игроки1,7,0)</f>
        <v>21.428571428571431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VLOOKUP(Таблица2[[#This Row],[Surname Name]],Spisok!$A$5:$AA$196,23,0)</f>
        <v>0</v>
      </c>
      <c r="V57" s="21">
        <f>VLOOKUP(C57,игроки1,25,0)</f>
        <v>0</v>
      </c>
      <c r="W57" s="16">
        <f>COUNTIFS(M57:V57,"&gt;0")</f>
        <v>1</v>
      </c>
    </row>
    <row r="58" spans="1:23" ht="12.75" customHeight="1" x14ac:dyDescent="0.25">
      <c r="A58" s="13">
        <v>95</v>
      </c>
      <c r="B58" s="13">
        <v>54</v>
      </c>
      <c r="C58" s="9" t="s">
        <v>354</v>
      </c>
      <c r="D58" s="9"/>
      <c r="E58" s="14">
        <f>VLOOKUP(C58,Spisok!$A$1:$AA$9681,5,0)</f>
        <v>1277.4826660544509</v>
      </c>
      <c r="F58" s="8">
        <f>VLOOKUP(C58,Spisok!$A$1:$AA$9681,2,0)</f>
        <v>0</v>
      </c>
      <c r="G58" s="8" t="str">
        <f>VLOOKUP(C58,Spisok!$A$1:$AA$9681,4,0)</f>
        <v>GER</v>
      </c>
      <c r="H58" s="10"/>
      <c r="I58" s="10"/>
      <c r="J58" s="10"/>
      <c r="K58" s="10">
        <f>LARGE(M58:V58,1)+LARGE(M58:V58,2)+LARGE(M58:V58,3)+LARGE(M58:V58,4)+LARGE(M58:V58,5)</f>
        <v>21.16781503278942</v>
      </c>
      <c r="L58" s="5">
        <f>SUM(H58:K58)</f>
        <v>21.16781503278942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4.332939787485242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16.834875245304179</v>
      </c>
      <c r="U58" s="10">
        <f>VLOOKUP(Таблица2[[#This Row],[Surname Name]],Spisok!$A$5:$AA$196,23,0)</f>
        <v>0</v>
      </c>
      <c r="V58" s="21">
        <f>VLOOKUP(C58,игроки1,25,0)</f>
        <v>0</v>
      </c>
      <c r="W58" s="16">
        <f>COUNTIFS(M58:V58,"&gt;0")</f>
        <v>2</v>
      </c>
    </row>
    <row r="59" spans="1:23" ht="12.75" customHeight="1" x14ac:dyDescent="0.25">
      <c r="A59" s="13">
        <v>100</v>
      </c>
      <c r="B59" s="13">
        <v>55</v>
      </c>
      <c r="C59" s="9" t="s">
        <v>367</v>
      </c>
      <c r="D59" s="9"/>
      <c r="E59" s="14">
        <f>VLOOKUP(C59,Spisok!$A$1:$AA$9681,5,0)</f>
        <v>1291</v>
      </c>
      <c r="F59" s="8">
        <f>VLOOKUP(C59,Spisok!$A$1:$AA$9681,2,0)</f>
        <v>0</v>
      </c>
      <c r="G59" s="8" t="str">
        <f>VLOOKUP(C59,Spisok!$A$1:$AA$9681,4,0)</f>
        <v>LAT</v>
      </c>
      <c r="H59" s="10"/>
      <c r="I59" s="10"/>
      <c r="J59" s="10"/>
      <c r="K59" s="10">
        <f>LARGE(M59:V59,1)+LARGE(M59:V59,2)+LARGE(M59:V59,3)+LARGE(M59:V59,4)+LARGE(M59:V59,5)</f>
        <v>17.992168512017283</v>
      </c>
      <c r="L59" s="5">
        <f>SUM(H59:K59)</f>
        <v>17.992168512017283</v>
      </c>
      <c r="M59" s="10">
        <f>VLOOKUP(C59,игроки1,6,0)</f>
        <v>0</v>
      </c>
      <c r="N59" s="10">
        <f>VLOOKUP(C59,игроки1,8,0)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17.992168512017283</v>
      </c>
      <c r="S59" s="10">
        <f>VLOOKUP(C59,игроки1,19,0)</f>
        <v>0</v>
      </c>
      <c r="T59" s="10">
        <f>VLOOKUP(C59,игроки1,21,0)</f>
        <v>0</v>
      </c>
      <c r="U59" s="10">
        <f>VLOOKUP(Таблица2[[#This Row],[Surname Name]],Spisok!$A$5:$AA$196,23,0)</f>
        <v>0</v>
      </c>
      <c r="V59" s="21">
        <f>VLOOKUP(C59,игроки1,25,0)</f>
        <v>0</v>
      </c>
      <c r="W59" s="16">
        <f>COUNTIFS(M59:V59,"&gt;0")</f>
        <v>1</v>
      </c>
    </row>
    <row r="60" spans="1:23" ht="12.75" customHeight="1" x14ac:dyDescent="0.25">
      <c r="A60" s="13">
        <v>22</v>
      </c>
      <c r="B60" s="13">
        <v>56</v>
      </c>
      <c r="C60" s="9" t="s">
        <v>52</v>
      </c>
      <c r="D60" s="9" t="s">
        <v>155</v>
      </c>
      <c r="E60" s="9">
        <f>VLOOKUP(C60,Spisok!$A$1:$AA$9681,5,0)</f>
        <v>1560</v>
      </c>
      <c r="F60" s="8" t="str">
        <f>VLOOKUP(C60,Spisok!$A$1:$AA$9681,2,0)</f>
        <v>IGM</v>
      </c>
      <c r="G60" s="8" t="str">
        <f>VLOOKUP(C60,Spisok!$A$1:$AA$9681,4,0)</f>
        <v>LAT</v>
      </c>
      <c r="H60" s="10">
        <v>121.844725897741</v>
      </c>
      <c r="I60" s="10">
        <v>52.829166848058286</v>
      </c>
      <c r="J60" s="10">
        <v>3.5823104141184698</v>
      </c>
      <c r="K60" s="10">
        <f>LARGE(M60:V60,1)+LARGE(M60:V60,2)+LARGE(M60:V60,3)+LARGE(M60:V60,4)+LARGE(M60:V60,5)</f>
        <v>17.307378412675533</v>
      </c>
      <c r="L60" s="5">
        <f>SUM(H60:K60)</f>
        <v>195.56358157259331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3.9158163265306127</v>
      </c>
      <c r="S60" s="10">
        <f>VLOOKUP(C60,игроки1,19,0)</f>
        <v>0</v>
      </c>
      <c r="T60" s="10">
        <f>VLOOKUP(C60,игроки1,21,0)</f>
        <v>0</v>
      </c>
      <c r="U60" s="10">
        <f>VLOOKUP(Таблица2[[#This Row],[Surname Name]],Spisok!$A$5:$AA$196,23,0)</f>
        <v>13.391562086144919</v>
      </c>
      <c r="V60" s="21">
        <f>VLOOKUP(C60,игроки1,25,0)</f>
        <v>0</v>
      </c>
      <c r="W60" s="16">
        <f>COUNTIFS(M60:V60,"&gt;0")</f>
        <v>2</v>
      </c>
    </row>
    <row r="61" spans="1:23" ht="12.75" customHeight="1" x14ac:dyDescent="0.25">
      <c r="A61" s="13">
        <v>38</v>
      </c>
      <c r="B61" s="13">
        <v>57</v>
      </c>
      <c r="C61" s="9" t="s">
        <v>345</v>
      </c>
      <c r="D61" s="9" t="s">
        <v>326</v>
      </c>
      <c r="E61" s="9">
        <f>VLOOKUP(C61,Spisok!$A$1:$AA$9681,5,0)</f>
        <v>1559</v>
      </c>
      <c r="F61" s="8">
        <f>VLOOKUP(C61,Spisok!$A$1:$AA$9681,2,0)</f>
        <v>0</v>
      </c>
      <c r="G61" s="8" t="str">
        <f>VLOOKUP(C61,Spisok!$A$1:$AA$9681,4,0)</f>
        <v>LAT</v>
      </c>
      <c r="H61" s="10">
        <v>10.056961899261088</v>
      </c>
      <c r="I61" s="10">
        <v>26.255075620533734</v>
      </c>
      <c r="J61" s="10">
        <v>39.399500131709772</v>
      </c>
      <c r="K61" s="10">
        <f>LARGE(M61:V61,1)+LARGE(M61:V61,2)+LARGE(M61:V61,3)+LARGE(M61:V61,4)+LARGE(M61:V61,5)</f>
        <v>17.142857142857142</v>
      </c>
      <c r="L61" s="5">
        <f>SUM(H61:K61)</f>
        <v>92.854394794361724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17.142857142857142</v>
      </c>
      <c r="S61" s="10">
        <f>VLOOKUP(C61,игроки1,19,0)</f>
        <v>0</v>
      </c>
      <c r="T61" s="10">
        <f>VLOOKUP(C61,игроки1,21,0)</f>
        <v>0</v>
      </c>
      <c r="U61" s="10">
        <f>VLOOKUP(Таблица2[[#This Row],[Surname Name]],Spisok!$A$5:$AA$196,23,0)</f>
        <v>0</v>
      </c>
      <c r="V61" s="21">
        <f>VLOOKUP(C61,игроки1,25,0)</f>
        <v>0</v>
      </c>
      <c r="W61" s="16">
        <f>COUNTIFS(M61:V61,"&gt;0")</f>
        <v>1</v>
      </c>
    </row>
    <row r="62" spans="1:23" ht="12.75" customHeight="1" x14ac:dyDescent="0.25">
      <c r="A62" s="13">
        <v>104</v>
      </c>
      <c r="B62" s="13">
        <v>58</v>
      </c>
      <c r="C62" s="9" t="s">
        <v>349</v>
      </c>
      <c r="D62" s="9"/>
      <c r="E62" s="14">
        <f>VLOOKUP(C62,Spisok!$A$1:$AA$9681,5,0)</f>
        <v>1243.8332021982681</v>
      </c>
      <c r="F62" s="8">
        <f>VLOOKUP(C62,Spisok!$A$1:$AA$9681,2,0)</f>
        <v>0</v>
      </c>
      <c r="G62" s="8" t="str">
        <f>VLOOKUP(C62,Spisok!$A$1:$AA$9681,4,0)</f>
        <v>POL</v>
      </c>
      <c r="H62" s="10"/>
      <c r="I62" s="10"/>
      <c r="J62" s="10"/>
      <c r="K62" s="10">
        <f>LARGE(M62:V62,1)+LARGE(M62:V62,2)+LARGE(M62:V62,3)+LARGE(M62:V62,4)+LARGE(M62:V62,5)</f>
        <v>15.854593579108702</v>
      </c>
      <c r="L62" s="5">
        <f>SUM(H62:K62)</f>
        <v>15.854593579108702</v>
      </c>
      <c r="M62" s="10">
        <f>VLOOKUP(C62,игроки1,7,0)</f>
        <v>0</v>
      </c>
      <c r="N62" s="10">
        <f>VLOOKUP(C62,игроки1,9,0)</f>
        <v>7.3380319869883444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2.4395329441201001</v>
      </c>
      <c r="S62" s="10">
        <f>VLOOKUP(C62,игроки1,19,0)</f>
        <v>0</v>
      </c>
      <c r="T62" s="10">
        <f>VLOOKUP(C62,игроки1,21,0)</f>
        <v>6.0770286480002591</v>
      </c>
      <c r="U62" s="10">
        <f>VLOOKUP(Таблица2[[#This Row],[Surname Name]],Spisok!$A$5:$AA$196,23,0)</f>
        <v>0</v>
      </c>
      <c r="V62" s="21">
        <f>VLOOKUP(C62,игроки1,25,0)</f>
        <v>0</v>
      </c>
      <c r="W62" s="16">
        <f>COUNTIFS(M62:V62,"&gt;0")</f>
        <v>3</v>
      </c>
    </row>
    <row r="63" spans="1:23" ht="12.75" customHeight="1" x14ac:dyDescent="0.25">
      <c r="A63" s="13">
        <v>43</v>
      </c>
      <c r="B63" s="13">
        <v>59</v>
      </c>
      <c r="C63" s="9" t="s">
        <v>106</v>
      </c>
      <c r="D63" s="9" t="s">
        <v>192</v>
      </c>
      <c r="E63" s="9">
        <f>VLOOKUP(C63,Spisok!$A$1:$AA$9681,5,0)</f>
        <v>1651</v>
      </c>
      <c r="F63" s="8">
        <f>VLOOKUP(C63,Spisok!$A$1:$AA$9681,2,0)</f>
        <v>0</v>
      </c>
      <c r="G63" s="8" t="str">
        <f>VLOOKUP(C63,Spisok!$A$1:$AA$9681,4,0)</f>
        <v>EST</v>
      </c>
      <c r="H63" s="10">
        <v>0</v>
      </c>
      <c r="I63" s="10">
        <v>18.031390249861762</v>
      </c>
      <c r="J63" s="10">
        <v>46.939703153988866</v>
      </c>
      <c r="K63" s="10">
        <f>LARGE(M63:V63,1)+LARGE(M63:V63,2)+LARGE(M63:V63,3)+LARGE(M63:V63,4)+LARGE(M63:V63,5)</f>
        <v>15.838667798233491</v>
      </c>
      <c r="L63" s="5">
        <f>SUM(H63:K63)</f>
        <v>80.809761202084118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3.8580064003792818</v>
      </c>
      <c r="R63" s="10">
        <f>VLOOKUP(C63,игроки1,17,0)</f>
        <v>0</v>
      </c>
      <c r="S63" s="10">
        <f>VLOOKUP(C63,игроки1,19,0)</f>
        <v>11.98066139785421</v>
      </c>
      <c r="T63" s="10">
        <f>VLOOKUP(C63,игроки1,21,0)</f>
        <v>0</v>
      </c>
      <c r="U63" s="10">
        <f>VLOOKUP(Таблица2[[#This Row],[Surname Name]],Spisok!$A$5:$AA$196,23,0)</f>
        <v>0</v>
      </c>
      <c r="V63" s="21">
        <f>VLOOKUP(C63,игроки1,25,0)</f>
        <v>0</v>
      </c>
      <c r="W63" s="16">
        <f>COUNTIFS(M63:V63,"&gt;0")</f>
        <v>2</v>
      </c>
    </row>
    <row r="64" spans="1:23" ht="12.75" customHeight="1" x14ac:dyDescent="0.25">
      <c r="A64" s="13">
        <v>112</v>
      </c>
      <c r="B64" s="13">
        <v>60</v>
      </c>
      <c r="C64" s="9" t="s">
        <v>356</v>
      </c>
      <c r="D64" s="9"/>
      <c r="E64" s="14">
        <f>VLOOKUP(C64,Spisok!$A$1:$AA$9681,5,0)</f>
        <v>1268.6406001504174</v>
      </c>
      <c r="F64" s="8">
        <f>VLOOKUP(C64,Spisok!$A$1:$AA$9681,2,0)</f>
        <v>0</v>
      </c>
      <c r="G64" s="8" t="str">
        <f>VLOOKUP(C64,Spisok!$A$1:$AA$9681,4,0)</f>
        <v>RUS</v>
      </c>
      <c r="H64" s="10"/>
      <c r="I64" s="10"/>
      <c r="J64" s="10"/>
      <c r="K64" s="10">
        <f>LARGE(M64:V64,1)+LARGE(M64:V64,2)+LARGE(M64:V64,3)+LARGE(M64:V64,4)+LARGE(M64:V64,5)</f>
        <v>14.358109975131253</v>
      </c>
      <c r="L64" s="5">
        <f>SUM(H64:K64)</f>
        <v>14.358109975131253</v>
      </c>
      <c r="M64" s="10">
        <f>VLOOKUP(C64,игроки1,6,0)</f>
        <v>0</v>
      </c>
      <c r="N64" s="10">
        <f>VLOOKUP(C64,игроки1,8,0)</f>
        <v>0</v>
      </c>
      <c r="O64" s="10">
        <f>VLOOKUP(C64,игроки1,11,0)</f>
        <v>0</v>
      </c>
      <c r="P64" s="10">
        <f>VLOOKUP(C64,игроки1,13,0)</f>
        <v>14.358109975131253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VLOOKUP(Таблица2[[#This Row],[Surname Name]],Spisok!$A$5:$AA$196,23,0)</f>
        <v>0</v>
      </c>
      <c r="V64" s="21">
        <f>VLOOKUP(C64,игроки1,25,0)</f>
        <v>0</v>
      </c>
      <c r="W64" s="16">
        <f>COUNTIFS(M64:V64,"&gt;0")</f>
        <v>1</v>
      </c>
    </row>
    <row r="65" spans="1:23" ht="12.75" customHeight="1" x14ac:dyDescent="0.25">
      <c r="A65" s="13">
        <v>84</v>
      </c>
      <c r="B65" s="13">
        <v>61</v>
      </c>
      <c r="C65" s="14" t="s">
        <v>241</v>
      </c>
      <c r="D65" s="14"/>
      <c r="E65" s="9">
        <f>VLOOKUP(C65,Spisok!$A$1:$AA$9681,5,0)</f>
        <v>1252</v>
      </c>
      <c r="F65" s="8">
        <f>VLOOKUP(C65,Spisok!$A$1:$AA$9681,2,0)</f>
        <v>0</v>
      </c>
      <c r="G65" s="8" t="str">
        <f>VLOOKUP(C65,Spisok!$A$1:$AA$9681,4,0)</f>
        <v>EST</v>
      </c>
      <c r="H65" s="49"/>
      <c r="I65" s="49">
        <v>4.127268080756453</v>
      </c>
      <c r="J65" s="49">
        <v>11.045149974178344</v>
      </c>
      <c r="K65" s="10">
        <f>LARGE(M65:V65,1)+LARGE(M65:V65,2)+LARGE(M65:V65,3)+LARGE(M65:V65,4)+LARGE(M65:V65,5)</f>
        <v>13.448444009285394</v>
      </c>
      <c r="L65" s="5">
        <f>SUM(H65:K65)</f>
        <v>28.620862064220191</v>
      </c>
      <c r="M65" s="10">
        <f>VLOOKUP(C65,игроки1,7,0)</f>
        <v>0</v>
      </c>
      <c r="N65" s="10">
        <f>VLOOKUP(C65,игроки1,9,0)</f>
        <v>4.332939787485242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7.4108998306285958</v>
      </c>
      <c r="R65" s="10">
        <f>VLOOKUP(C65,игроки1,17,0)</f>
        <v>1.7046043911715556</v>
      </c>
      <c r="S65" s="10">
        <f>VLOOKUP(C65,игроки1,19,0)</f>
        <v>0</v>
      </c>
      <c r="T65" s="10">
        <f>VLOOKUP(C65,игроки1,21,0)</f>
        <v>0</v>
      </c>
      <c r="U65" s="10">
        <f>VLOOKUP(Таблица2[[#This Row],[Surname Name]],Spisok!$A$5:$AA$196,23,0)</f>
        <v>0</v>
      </c>
      <c r="V65" s="21">
        <f>VLOOKUP(C65,игроки1,25,0)</f>
        <v>0</v>
      </c>
      <c r="W65" s="16">
        <f>COUNTIFS(M65:V65,"&gt;0")</f>
        <v>3</v>
      </c>
    </row>
    <row r="66" spans="1:23" ht="12.75" customHeight="1" x14ac:dyDescent="0.25">
      <c r="A66" s="13">
        <v>117</v>
      </c>
      <c r="B66" s="13">
        <v>62</v>
      </c>
      <c r="C66" s="9" t="s">
        <v>300</v>
      </c>
      <c r="D66" s="9"/>
      <c r="E66" s="14">
        <f>VLOOKUP(C66,Spisok!$A$1:$AA$9681,5,0)</f>
        <v>1179.9738974644331</v>
      </c>
      <c r="F66" s="8">
        <f>VLOOKUP(C66,Spisok!$A$1:$AA$9681,2,0)</f>
        <v>0</v>
      </c>
      <c r="G66" s="8" t="str">
        <f>VLOOKUP(C66,Spisok!$A$1:$AA$9681,4,0)</f>
        <v>USA</v>
      </c>
      <c r="H66" s="10"/>
      <c r="I66" s="10"/>
      <c r="J66" s="10"/>
      <c r="K66" s="10">
        <f>LARGE(M66:V66,1)+LARGE(M66:V66,2)+LARGE(M66:V66,3)+LARGE(M66:V66,4)+LARGE(M66:V66,5)</f>
        <v>12.857142857142858</v>
      </c>
      <c r="L66" s="5">
        <f>SUM(H66:K66)</f>
        <v>12.857142857142858</v>
      </c>
      <c r="M66" s="10">
        <f>VLOOKUP(C66,игроки1,7,0)</f>
        <v>12.857142857142858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VLOOKUP(Таблица2[[#This Row],[Surname Name]],Spisok!$A$5:$AA$196,23,0)</f>
        <v>0</v>
      </c>
      <c r="V66" s="21">
        <f>VLOOKUP(C66,игроки1,25,0)</f>
        <v>0</v>
      </c>
      <c r="W66" s="16">
        <f>COUNTIFS(M66:V66,"&gt;0")</f>
        <v>1</v>
      </c>
    </row>
    <row r="67" spans="1:23" ht="12.75" customHeight="1" x14ac:dyDescent="0.25">
      <c r="A67" s="13">
        <v>42</v>
      </c>
      <c r="B67" s="13">
        <v>63</v>
      </c>
      <c r="C67" s="14" t="s">
        <v>228</v>
      </c>
      <c r="D67" s="14" t="s">
        <v>237</v>
      </c>
      <c r="E67" s="9">
        <f>VLOOKUP(C67,Spisok!$A$1:$AA$9681,5,0)</f>
        <v>1715</v>
      </c>
      <c r="F67" s="8">
        <f>VLOOKUP(C67,Spisok!$A$1:$AA$9681,2,0)</f>
        <v>0</v>
      </c>
      <c r="G67" s="8" t="str">
        <f>VLOOKUP(C67,Spisok!$A$1:$AA$9681,4,0)</f>
        <v>LAT</v>
      </c>
      <c r="H67" s="10"/>
      <c r="I67" s="10">
        <v>47.684253651969307</v>
      </c>
      <c r="J67" s="10">
        <v>24.163432734204793</v>
      </c>
      <c r="K67" s="10">
        <f>LARGE(M67:V67,1)+LARGE(M67:V67,2)+LARGE(M67:V67,3)+LARGE(M67:V67,4)+LARGE(M67:V67,5)</f>
        <v>12.58115007410192</v>
      </c>
      <c r="L67" s="5">
        <f>SUM(H67:K67)</f>
        <v>84.428836460276017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VLOOKUP(Таблица2[[#This Row],[Surname Name]],Spisok!$A$5:$AA$196,23,0)</f>
        <v>12.58115007410192</v>
      </c>
      <c r="V67" s="21">
        <f>VLOOKUP(C67,игроки1,25,0)</f>
        <v>0</v>
      </c>
      <c r="W67" s="16">
        <f>COUNTIFS(M67:V67,"&gt;0")</f>
        <v>1</v>
      </c>
    </row>
    <row r="68" spans="1:23" ht="12.75" customHeight="1" x14ac:dyDescent="0.25">
      <c r="A68" s="13">
        <v>41</v>
      </c>
      <c r="B68" s="13">
        <v>64</v>
      </c>
      <c r="C68" s="9" t="s">
        <v>276</v>
      </c>
      <c r="D68" s="9" t="s">
        <v>277</v>
      </c>
      <c r="E68" s="9">
        <f>VLOOKUP(C68,Spisok!$A$1:$AA$9681,5,0)</f>
        <v>1464.6863095901906</v>
      </c>
      <c r="F68" s="8">
        <f>VLOOKUP(C68,Spisok!$A$1:$AA$9681,2,0)</f>
        <v>0</v>
      </c>
      <c r="G68" s="8" t="str">
        <f>VLOOKUP(C68,Spisok!$A$1:$AA$9681,4,0)</f>
        <v>EST</v>
      </c>
      <c r="H68" s="10">
        <v>48.697427797774729</v>
      </c>
      <c r="I68" s="10">
        <v>21.042373464148177</v>
      </c>
      <c r="J68" s="10">
        <v>6.4030509835407461</v>
      </c>
      <c r="K68" s="10">
        <f>LARGE(M68:V68,1)+LARGE(M68:V68,2)+LARGE(M68:V68,3)+LARGE(M68:V68,4)+LARGE(M68:V68,5)</f>
        <v>11.306112203489102</v>
      </c>
      <c r="L68" s="5">
        <f>SUM(H68:K68)</f>
        <v>87.448964448952765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11.306112203489102</v>
      </c>
      <c r="U68" s="10">
        <f>VLOOKUP(Таблица2[[#This Row],[Surname Name]],Spisok!$A$5:$AA$196,23,0)</f>
        <v>0</v>
      </c>
      <c r="V68" s="21">
        <f>VLOOKUP(C68,игроки1,25,0)</f>
        <v>0</v>
      </c>
      <c r="W68" s="16">
        <f>COUNTIFS(M68:V68,"&gt;0")</f>
        <v>1</v>
      </c>
    </row>
    <row r="69" spans="1:23" ht="12.75" customHeight="1" x14ac:dyDescent="0.25">
      <c r="A69" s="13">
        <v>124</v>
      </c>
      <c r="B69" s="13">
        <v>65</v>
      </c>
      <c r="C69" s="9" t="s">
        <v>380</v>
      </c>
      <c r="D69" s="9"/>
      <c r="E69" s="14">
        <f>VLOOKUP(C69,Spisok!$A$1:$AA$9681,5,0)</f>
        <v>1443</v>
      </c>
      <c r="F69" s="8">
        <f>VLOOKUP(C69,Spisok!$A$1:$AA$9681,2,0)</f>
        <v>0</v>
      </c>
      <c r="G69" s="8" t="str">
        <f>VLOOKUP(C69,Spisok!$A$1:$AA$9681,4,0)</f>
        <v>LAT</v>
      </c>
      <c r="H69" s="10"/>
      <c r="I69" s="10"/>
      <c r="J69" s="10"/>
      <c r="K69" s="10">
        <f>LARGE(M69:V69,1)+LARGE(M69:V69,2)+LARGE(M69:V69,3)+LARGE(M69:V69,4)+LARGE(M69:V69,5)</f>
        <v>10.981621242841705</v>
      </c>
      <c r="L69" s="5">
        <f>SUM(H69:K69)</f>
        <v>10.981621242841705</v>
      </c>
      <c r="M69" s="10">
        <f>VLOOKUP(C69,игроки1,6,0)</f>
        <v>0</v>
      </c>
      <c r="N69" s="10">
        <f>VLOOKUP(C69,игроки1,8,0)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VLOOKUP(Таблица2[[#This Row],[Surname Name]],Spisok!$A$5:$AA$196,23,0)</f>
        <v>10.981621242841705</v>
      </c>
      <c r="V69" s="21">
        <f>VLOOKUP(C69,игроки1,25,0)</f>
        <v>0</v>
      </c>
      <c r="W69" s="16">
        <f>COUNTIFS(M69:V69,"&gt;0")</f>
        <v>1</v>
      </c>
    </row>
    <row r="70" spans="1:23" ht="12.75" customHeight="1" x14ac:dyDescent="0.25">
      <c r="A70" s="13">
        <v>94</v>
      </c>
      <c r="B70" s="13">
        <v>66</v>
      </c>
      <c r="C70" s="9" t="s">
        <v>372</v>
      </c>
      <c r="D70" s="9" t="s">
        <v>286</v>
      </c>
      <c r="E70" s="14">
        <f>VLOOKUP(C70,Spisok!$A$1:$AA$9681,5,0)</f>
        <v>1218.6956180993975</v>
      </c>
      <c r="F70" s="8">
        <f>VLOOKUP(C70,Spisok!$A$1:$AA$9681,2,0)</f>
        <v>0</v>
      </c>
      <c r="G70" s="8" t="str">
        <f>VLOOKUP(C70,Spisok!$A$1:$AA$9681,4,0)</f>
        <v>RUS</v>
      </c>
      <c r="H70" s="10"/>
      <c r="I70" s="10"/>
      <c r="J70" s="10">
        <v>10.740260070617213</v>
      </c>
      <c r="K70" s="10">
        <f>LARGE(M70:V70,1)+LARGE(M70:V70,2)+LARGE(M70:V70,3)+LARGE(M70:V70,4)+LARGE(M70:V70,5)</f>
        <v>10.769748722887481</v>
      </c>
      <c r="L70" s="5">
        <f>SUM(H70:K70)</f>
        <v>21.510008793504696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2.1047936522841448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8.6649550706033374</v>
      </c>
      <c r="U70" s="10">
        <f>VLOOKUP(Таблица2[[#This Row],[Surname Name]],Spisok!$A$5:$AA$196,23,0)</f>
        <v>0</v>
      </c>
      <c r="V70" s="21">
        <f>VLOOKUP(C70,игроки1,25,0)</f>
        <v>0</v>
      </c>
      <c r="W70" s="16">
        <f>COUNTIFS(M70:V70,"&gt;0")</f>
        <v>2</v>
      </c>
    </row>
    <row r="71" spans="1:23" ht="12.75" customHeight="1" x14ac:dyDescent="0.25">
      <c r="A71" s="13">
        <v>80</v>
      </c>
      <c r="B71" s="13">
        <v>67</v>
      </c>
      <c r="C71" s="9" t="s">
        <v>212</v>
      </c>
      <c r="D71" s="9" t="s">
        <v>213</v>
      </c>
      <c r="E71" s="9">
        <f>VLOOKUP(C71,Spisok!$A$1:$AA$9681,5,0)</f>
        <v>1256.0306573963219</v>
      </c>
      <c r="F71" s="8">
        <f>VLOOKUP(C71,Spisok!$A$1:$AA$9681,2,0)</f>
        <v>0</v>
      </c>
      <c r="G71" s="8" t="str">
        <f>VLOOKUP(C71,Spisok!$A$1:$AA$9681,4,0)</f>
        <v>GER</v>
      </c>
      <c r="H71" s="10"/>
      <c r="I71" s="10">
        <v>14.229202561043738</v>
      </c>
      <c r="J71" s="10">
        <v>10.372960372960373</v>
      </c>
      <c r="K71" s="10">
        <f>LARGE(M71:V71,1)+LARGE(M71:V71,2)+LARGE(M71:V71,3)+LARGE(M71:V71,4)+LARGE(M71:V71,5)</f>
        <v>10.406665967927891</v>
      </c>
      <c r="L71" s="5">
        <f>SUM(H71:K71)</f>
        <v>35.008828901932006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10.406665967927891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VLOOKUP(Таблица2[[#This Row],[Surname Name]],Spisok!$A$5:$AA$196,23,0)</f>
        <v>0</v>
      </c>
      <c r="V71" s="21">
        <f>VLOOKUP(C71,игроки1,25,0)</f>
        <v>0</v>
      </c>
      <c r="W71" s="16">
        <f>COUNTIFS(M71:V71,"&gt;0")</f>
        <v>1</v>
      </c>
    </row>
    <row r="72" spans="1:23" ht="12.75" customHeight="1" x14ac:dyDescent="0.25">
      <c r="A72" s="13">
        <v>129</v>
      </c>
      <c r="B72" s="13">
        <v>68</v>
      </c>
      <c r="C72" s="9" t="s">
        <v>357</v>
      </c>
      <c r="D72" s="9"/>
      <c r="E72" s="14">
        <f>VLOOKUP(C72,Spisok!$A$1:$AA$9681,5,0)</f>
        <v>1214.6123719224829</v>
      </c>
      <c r="F72" s="8">
        <f>VLOOKUP(C72,Spisok!$A$1:$AA$9681,2,0)</f>
        <v>0</v>
      </c>
      <c r="G72" s="8" t="str">
        <f>VLOOKUP(C72,Spisok!$A$1:$AA$9681,4,0)</f>
        <v>RUS</v>
      </c>
      <c r="H72" s="10"/>
      <c r="I72" s="10"/>
      <c r="J72" s="10"/>
      <c r="K72" s="10">
        <f>LARGE(M72:V72,1)+LARGE(M72:V72,2)+LARGE(M72:V72,3)+LARGE(M72:V72,4)+LARGE(M72:V72,5)</f>
        <v>9.6593319997575318</v>
      </c>
      <c r="L72" s="5">
        <f>SUM(H72:K72)</f>
        <v>9.6593319997575318</v>
      </c>
      <c r="M72" s="10">
        <f>VLOOKUP(C72,игроки1,6,0)</f>
        <v>0</v>
      </c>
      <c r="N72" s="10">
        <f>VLOOKUP(C72,игроки1,8,0)</f>
        <v>0</v>
      </c>
      <c r="O72" s="10">
        <f>VLOOKUP(C72,игроки1,11,0)</f>
        <v>0</v>
      </c>
      <c r="P72" s="10">
        <f>VLOOKUP(C72,игроки1,13,0)</f>
        <v>9.6593319997575318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VLOOKUP(Таблица2[[#This Row],[Surname Name]],Spisok!$A$5:$AA$196,23,0)</f>
        <v>0</v>
      </c>
      <c r="V72" s="21">
        <f>VLOOKUP(C72,игроки1,25,0)</f>
        <v>0</v>
      </c>
      <c r="W72" s="16">
        <f>COUNTIFS(M72:V72,"&gt;0")</f>
        <v>1</v>
      </c>
    </row>
    <row r="73" spans="1:23" ht="12.75" customHeight="1" x14ac:dyDescent="0.25">
      <c r="A73" s="13">
        <v>53</v>
      </c>
      <c r="B73" s="13">
        <v>69</v>
      </c>
      <c r="C73" s="9" t="s">
        <v>41</v>
      </c>
      <c r="D73" s="9" t="s">
        <v>306</v>
      </c>
      <c r="E73" s="14">
        <f>VLOOKUP(C73,Spisok!$A$1:$AA$9681,5,0)</f>
        <v>2099</v>
      </c>
      <c r="F73" s="8" t="str">
        <f>VLOOKUP(C73,Spisok!$A$1:$AA$9681,2,0)</f>
        <v>IM</v>
      </c>
      <c r="G73" s="8" t="str">
        <f>VLOOKUP(C73,Spisok!$A$1:$AA$9681,4,0)</f>
        <v>LAT</v>
      </c>
      <c r="H73" s="10">
        <v>9.9568318318318312</v>
      </c>
      <c r="I73" s="10">
        <v>0</v>
      </c>
      <c r="J73" s="10">
        <v>47.227233363479186</v>
      </c>
      <c r="K73" s="10">
        <f>LARGE(M73:V73,1)+LARGE(M73:V73,2)+LARGE(M73:V73,3)+LARGE(M73:V73,4)+LARGE(M73:V73,5)</f>
        <v>9.1737585722548136</v>
      </c>
      <c r="L73" s="5">
        <f>SUM(H73:K73)</f>
        <v>66.357823767565833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9.1737585722548136</v>
      </c>
      <c r="S73" s="10">
        <f>VLOOKUP(C73,игроки1,19,0)</f>
        <v>0</v>
      </c>
      <c r="T73" s="10">
        <f>VLOOKUP(C73,игроки1,21,0)</f>
        <v>0</v>
      </c>
      <c r="U73" s="10">
        <f>VLOOKUP(Таблица2[[#This Row],[Surname Name]],Spisok!$A$5:$AA$196,23,0)</f>
        <v>0</v>
      </c>
      <c r="V73" s="21">
        <f>VLOOKUP(C73,игроки1,25,0)</f>
        <v>0</v>
      </c>
      <c r="W73" s="16">
        <f>COUNTIFS(M73:V73,"&gt;0")</f>
        <v>1</v>
      </c>
    </row>
    <row r="74" spans="1:23" ht="12.75" customHeight="1" x14ac:dyDescent="0.25">
      <c r="A74" s="13">
        <v>59</v>
      </c>
      <c r="B74" s="13">
        <v>70</v>
      </c>
      <c r="C74" s="9" t="s">
        <v>35</v>
      </c>
      <c r="D74" s="9" t="s">
        <v>173</v>
      </c>
      <c r="E74" s="14">
        <f>VLOOKUP(C74,Spisok!$A$1:$AA$9681,5,0)</f>
        <v>1997</v>
      </c>
      <c r="F74" s="8" t="str">
        <f>VLOOKUP(C74,Spisok!$A$1:$AA$9681,2,0)</f>
        <v>IM</v>
      </c>
      <c r="G74" s="8" t="str">
        <f>VLOOKUP(C74,Spisok!$A$1:$AA$9681,4,0)</f>
        <v>LAT</v>
      </c>
      <c r="H74" s="10">
        <v>24.534534534534533</v>
      </c>
      <c r="I74" s="10">
        <v>25.09276254302052</v>
      </c>
      <c r="J74" s="10">
        <v>0</v>
      </c>
      <c r="K74" s="10">
        <f>LARGE(M74:V74,1)+LARGE(M74:V74,2)+LARGE(M74:V74,3)+LARGE(M74:V74,4)+LARGE(M74:V74,5)</f>
        <v>8.6260613170091585</v>
      </c>
      <c r="L74" s="5">
        <f>SUM(H74:K74)</f>
        <v>58.253358394564216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VLOOKUP(Таблица2[[#This Row],[Surname Name]],Spisok!$A$5:$AA$196,23,0)</f>
        <v>8.6260613170091585</v>
      </c>
      <c r="V74" s="21">
        <f>VLOOKUP(C74,игроки1,25,0)</f>
        <v>0</v>
      </c>
      <c r="W74" s="16">
        <f>COUNTIFS(M74:V74,"&gt;0")</f>
        <v>1</v>
      </c>
    </row>
    <row r="75" spans="1:23" ht="12.75" customHeight="1" x14ac:dyDescent="0.25">
      <c r="A75" s="13">
        <v>35</v>
      </c>
      <c r="B75" s="13">
        <v>71</v>
      </c>
      <c r="C75" s="14" t="s">
        <v>227</v>
      </c>
      <c r="D75" s="14" t="s">
        <v>236</v>
      </c>
      <c r="E75" s="9">
        <f>VLOOKUP(C75,Spisok!$A$1:$AA$9681,5,0)</f>
        <v>1577</v>
      </c>
      <c r="F75" s="8">
        <f>VLOOKUP(C75,Spisok!$A$1:$AA$9681,2,0)</f>
        <v>0</v>
      </c>
      <c r="G75" s="8" t="str">
        <f>VLOOKUP(C75,Spisok!$A$1:$AA$9681,4,0)</f>
        <v>LAT</v>
      </c>
      <c r="H75" s="10"/>
      <c r="I75" s="10">
        <v>40.080226156220306</v>
      </c>
      <c r="J75" s="10">
        <v>53.375599812697168</v>
      </c>
      <c r="K75" s="10">
        <f>LARGE(M75:V75,1)+LARGE(M75:V75,2)+LARGE(M75:V75,3)+LARGE(M75:V75,4)+LARGE(M75:V75,5)</f>
        <v>7.8504636022884196</v>
      </c>
      <c r="L75" s="5">
        <f>SUM(H75:K75)</f>
        <v>101.30628957120589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VLOOKUP(Таблица2[[#This Row],[Surname Name]],Spisok!$A$5:$AA$196,23,0)</f>
        <v>7.8504636022884196</v>
      </c>
      <c r="V75" s="21">
        <f>VLOOKUP(C75,игроки1,25,0)</f>
        <v>0</v>
      </c>
      <c r="W75" s="16">
        <f>COUNTIFS(M75:V75,"&gt;0")</f>
        <v>1</v>
      </c>
    </row>
    <row r="76" spans="1:23" ht="12.75" customHeight="1" x14ac:dyDescent="0.25">
      <c r="A76" s="13">
        <v>137</v>
      </c>
      <c r="B76" s="13">
        <v>72</v>
      </c>
      <c r="C76" s="9" t="s">
        <v>358</v>
      </c>
      <c r="D76" s="9"/>
      <c r="E76" s="14">
        <f>VLOOKUP(C76,Spisok!$A$1:$AA$9681,5,0)</f>
        <v>1196.5630965710679</v>
      </c>
      <c r="F76" s="8">
        <f>VLOOKUP(C76,Spisok!$A$1:$AA$9681,2,0)</f>
        <v>0</v>
      </c>
      <c r="G76" s="8" t="str">
        <f>VLOOKUP(C76,Spisok!$A$1:$AA$9681,4,0)</f>
        <v>RUS</v>
      </c>
      <c r="H76" s="10"/>
      <c r="I76" s="10"/>
      <c r="J76" s="10"/>
      <c r="K76" s="10">
        <f>LARGE(M76:V76,1)+LARGE(M76:V76,2)+LARGE(M76:V76,3)+LARGE(M76:V76,4)+LARGE(M76:V76,5)</f>
        <v>7.3848453632202249</v>
      </c>
      <c r="L76" s="5">
        <f>SUM(H76:K76)</f>
        <v>7.3848453632202249</v>
      </c>
      <c r="M76" s="10">
        <f>VLOOKUP(C76,игроки1,6,0)</f>
        <v>0</v>
      </c>
      <c r="N76" s="10">
        <f>VLOOKUP(C76,игроки1,8,0)</f>
        <v>0</v>
      </c>
      <c r="O76" s="10">
        <f>VLOOKUP(C76,игроки1,11,0)</f>
        <v>0</v>
      </c>
      <c r="P76" s="10">
        <f>VLOOKUP(C76,игроки1,13,0)</f>
        <v>7.3848453632202249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VLOOKUP(Таблица2[[#This Row],[Surname Name]],Spisok!$A$5:$AA$196,23,0)</f>
        <v>0</v>
      </c>
      <c r="V76" s="21">
        <f>VLOOKUP(C76,игроки1,25,0)</f>
        <v>0</v>
      </c>
      <c r="W76" s="16">
        <f>COUNTIFS(M76:V76,"&gt;0")</f>
        <v>1</v>
      </c>
    </row>
    <row r="77" spans="1:23" ht="12.75" customHeight="1" x14ac:dyDescent="0.25">
      <c r="A77" s="13">
        <v>72</v>
      </c>
      <c r="B77" s="13">
        <v>73</v>
      </c>
      <c r="C77" s="9" t="s">
        <v>68</v>
      </c>
      <c r="D77" s="9" t="s">
        <v>208</v>
      </c>
      <c r="E77" s="9">
        <f>VLOOKUP(C77,Spisok!$A$1:$AA$9681,5,0)</f>
        <v>1488.7527384500913</v>
      </c>
      <c r="F77" s="8">
        <f>VLOOKUP(C77,Spisok!$A$1:$AA$9681,2,0)</f>
        <v>0</v>
      </c>
      <c r="G77" s="8" t="str">
        <f>VLOOKUP(C77,Spisok!$A$1:$AA$9681,4,0)</f>
        <v>EST</v>
      </c>
      <c r="H77" s="10">
        <v>0.94750402576489523</v>
      </c>
      <c r="I77" s="10">
        <v>25.558436168754255</v>
      </c>
      <c r="J77" s="10">
        <v>10.423197492163011</v>
      </c>
      <c r="K77" s="10">
        <f>LARGE(M77:V77,1)+LARGE(M77:V77,2)+LARGE(M77:V77,3)+LARGE(M77:V77,4)+LARGE(M77:V77,5)</f>
        <v>7.3380319869883444</v>
      </c>
      <c r="L77" s="5">
        <f>SUM(H77:K77)</f>
        <v>44.267169673670509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7.3380319869883444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VLOOKUP(Таблица2[[#This Row],[Surname Name]],Spisok!$A$5:$AA$196,23,0)</f>
        <v>0</v>
      </c>
      <c r="V77" s="21">
        <f>VLOOKUP(C77,игроки1,25,0)</f>
        <v>0</v>
      </c>
      <c r="W77" s="16">
        <f>COUNTIFS(M77:V77,"&gt;0")</f>
        <v>1</v>
      </c>
    </row>
    <row r="78" spans="1:23" ht="12.75" customHeight="1" x14ac:dyDescent="0.25">
      <c r="A78" s="13">
        <v>36</v>
      </c>
      <c r="B78" s="13">
        <v>74</v>
      </c>
      <c r="C78" s="9" t="s">
        <v>87</v>
      </c>
      <c r="D78" s="9" t="s">
        <v>162</v>
      </c>
      <c r="E78" s="9">
        <f>VLOOKUP(C78,Spisok!$A$1:$AA$9681,5,0)</f>
        <v>1635</v>
      </c>
      <c r="F78" s="8">
        <f>VLOOKUP(C78,Spisok!$A$1:$AA$9681,2,0)</f>
        <v>0</v>
      </c>
      <c r="G78" s="8" t="str">
        <f>VLOOKUP(C78,Spisok!$A$1:$AA$9681,4,0)</f>
        <v>LAT</v>
      </c>
      <c r="H78" s="10">
        <v>60.011383176981113</v>
      </c>
      <c r="I78" s="10">
        <v>25.841742497148729</v>
      </c>
      <c r="J78" s="10">
        <v>7.4584617300725791</v>
      </c>
      <c r="K78" s="10">
        <f>LARGE(M78:V78,1)+LARGE(M78:V78,2)+LARGE(M78:V78,3)+LARGE(M78:V78,4)+LARGE(M78:V78,5)</f>
        <v>6.3111655917614575</v>
      </c>
      <c r="L78" s="5">
        <f>SUM(H78:K78)</f>
        <v>99.622752995963879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VLOOKUP(Таблица2[[#This Row],[Surname Name]],Spisok!$A$5:$AA$196,23,0)</f>
        <v>6.3111655917614575</v>
      </c>
      <c r="V78" s="21">
        <f>VLOOKUP(C78,игроки1,25,0)</f>
        <v>0</v>
      </c>
      <c r="W78" s="16">
        <f>COUNTIFS(M78:V78,"&gt;0")</f>
        <v>1</v>
      </c>
    </row>
    <row r="79" spans="1:23" ht="12.75" customHeight="1" x14ac:dyDescent="0.25">
      <c r="A79" s="13">
        <v>64</v>
      </c>
      <c r="B79" s="13">
        <v>75</v>
      </c>
      <c r="C79" s="9" t="s">
        <v>136</v>
      </c>
      <c r="D79" s="9" t="s">
        <v>170</v>
      </c>
      <c r="E79" s="14">
        <f>VLOOKUP(C79,Spisok!$A$1:$AA$9681,5,0)</f>
        <v>1565</v>
      </c>
      <c r="F79" s="8">
        <f>VLOOKUP(C79,Spisok!$A$1:$AA$9681,2,0)</f>
        <v>0</v>
      </c>
      <c r="G79" s="8" t="str">
        <f>VLOOKUP(C79,Spisok!$A$1:$AA$9681,4,0)</f>
        <v>LAT</v>
      </c>
      <c r="H79" s="10">
        <v>30.0616336396197</v>
      </c>
      <c r="I79" s="10">
        <v>0</v>
      </c>
      <c r="J79" s="10">
        <v>16.744483443310827</v>
      </c>
      <c r="K79" s="10">
        <f>LARGE(M79:V79,1)+LARGE(M79:V79,2)+LARGE(M79:V79,3)+LARGE(M79:V79,4)+LARGE(M79:V79,5)</f>
        <v>6.1493151657086083</v>
      </c>
      <c r="L79" s="5">
        <f>SUM(H79:K79)</f>
        <v>52.955432248639134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6.1493151657086083</v>
      </c>
      <c r="S79" s="10">
        <f>VLOOKUP(C79,игроки1,19,0)</f>
        <v>0</v>
      </c>
      <c r="T79" s="10">
        <f>VLOOKUP(C79,игроки1,21,0)</f>
        <v>0</v>
      </c>
      <c r="U79" s="10">
        <f>VLOOKUP(Таблица2[[#This Row],[Surname Name]],Spisok!$A$5:$AA$196,23,0)</f>
        <v>0</v>
      </c>
      <c r="V79" s="21">
        <f>VLOOKUP(C79,игроки1,25,0)</f>
        <v>0</v>
      </c>
      <c r="W79" s="16">
        <f>COUNTIFS(M79:V79,"&gt;0")</f>
        <v>1</v>
      </c>
    </row>
    <row r="80" spans="1:23" ht="12.75" customHeight="1" x14ac:dyDescent="0.25">
      <c r="A80" s="13">
        <v>144</v>
      </c>
      <c r="B80" s="13">
        <v>76</v>
      </c>
      <c r="C80" s="9" t="s">
        <v>379</v>
      </c>
      <c r="D80" s="9"/>
      <c r="E80" s="14">
        <f>VLOOKUP(C80,Spisok!$A$1:$AA$9681,5,0)</f>
        <v>1456</v>
      </c>
      <c r="F80" s="8">
        <f>VLOOKUP(C80,Spisok!$A$1:$AA$9681,2,0)</f>
        <v>0</v>
      </c>
      <c r="G80" s="8" t="str">
        <f>VLOOKUP(C80,Spisok!$A$1:$AA$9681,4,0)</f>
        <v>LAT</v>
      </c>
      <c r="H80" s="10"/>
      <c r="I80" s="10"/>
      <c r="J80" s="10"/>
      <c r="K80" s="10">
        <f>LARGE(M80:V80,1)+LARGE(M80:V80,2)+LARGE(M80:V80,3)+LARGE(M80:V80,4)+LARGE(M80:V80,5)</f>
        <v>5.5467807668199072</v>
      </c>
      <c r="L80" s="5">
        <f>SUM(H80:K80)</f>
        <v>5.5467807668199072</v>
      </c>
      <c r="M80" s="10">
        <f>VLOOKUP(C80,игроки1,6,0)</f>
        <v>0</v>
      </c>
      <c r="N80" s="10">
        <f>VLOOKUP(C80,игроки1,8,0)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VLOOKUP(Таблица2[[#This Row],[Surname Name]],Spisok!$A$5:$AA$196,23,0)</f>
        <v>5.5467807668199072</v>
      </c>
      <c r="V80" s="21">
        <f>VLOOKUP(C80,игроки1,25,0)</f>
        <v>0</v>
      </c>
      <c r="W80" s="16">
        <f>COUNTIFS(M80:V80,"&gt;0")</f>
        <v>1</v>
      </c>
    </row>
    <row r="81" spans="1:23" ht="12.75" customHeight="1" x14ac:dyDescent="0.25">
      <c r="A81" s="13">
        <v>106</v>
      </c>
      <c r="B81" s="13">
        <v>77</v>
      </c>
      <c r="C81" s="14" t="s">
        <v>232</v>
      </c>
      <c r="D81" s="14" t="s">
        <v>239</v>
      </c>
      <c r="E81" s="9">
        <f>VLOOKUP(C81,Spisok!$A$1:$AA$9681,5,0)</f>
        <v>1305</v>
      </c>
      <c r="F81" s="8">
        <f>VLOOKUP(C81,Spisok!$A$1:$AA$9681,2,0)</f>
        <v>0</v>
      </c>
      <c r="G81" s="8" t="str">
        <f>VLOOKUP(C81,Spisok!$A$1:$AA$9681,4,0)</f>
        <v>LAT</v>
      </c>
      <c r="H81" s="10"/>
      <c r="I81" s="10">
        <v>2.2908126356402216</v>
      </c>
      <c r="J81" s="10">
        <v>7.6681566624095368</v>
      </c>
      <c r="K81" s="10">
        <f>LARGE(M81:V81,1)+LARGE(M81:V81,2)+LARGE(M81:V81,3)+LARGE(M81:V81,4)+LARGE(M81:V81,5)</f>
        <v>5.4019710726833052</v>
      </c>
      <c r="L81" s="5">
        <f>SUM(H81:K81)</f>
        <v>15.360940370733065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5.4019710726833052</v>
      </c>
      <c r="S81" s="10">
        <f>VLOOKUP(C81,игроки1,19,0)</f>
        <v>0</v>
      </c>
      <c r="T81" s="10">
        <f>VLOOKUP(C81,игроки1,21,0)</f>
        <v>0</v>
      </c>
      <c r="U81" s="10">
        <f>VLOOKUP(Таблица2[[#This Row],[Surname Name]],Spisok!$A$5:$AA$196,23,0)</f>
        <v>0</v>
      </c>
      <c r="V81" s="21">
        <f>VLOOKUP(C81,игроки1,25,0)</f>
        <v>0</v>
      </c>
      <c r="W81" s="16">
        <f>COUNTIFS(M81:V81,"&gt;0")</f>
        <v>1</v>
      </c>
    </row>
    <row r="82" spans="1:23" ht="12.75" customHeight="1" x14ac:dyDescent="0.25">
      <c r="A82" s="13">
        <v>147</v>
      </c>
      <c r="B82" s="13">
        <v>78</v>
      </c>
      <c r="C82" s="9" t="s">
        <v>359</v>
      </c>
      <c r="D82" s="9"/>
      <c r="E82" s="14">
        <f>VLOOKUP(C82,Spisok!$A$1:$AA$9681,5,0)</f>
        <v>1166.554414732901</v>
      </c>
      <c r="F82" s="8">
        <f>VLOOKUP(C82,Spisok!$A$1:$AA$9681,2,0)</f>
        <v>0</v>
      </c>
      <c r="G82" s="8" t="str">
        <f>VLOOKUP(C82,Spisok!$A$1:$AA$9681,4,0)</f>
        <v>RUS</v>
      </c>
      <c r="H82" s="10"/>
      <c r="I82" s="10"/>
      <c r="J82" s="10"/>
      <c r="K82" s="10">
        <f>LARGE(M82:V82,1)+LARGE(M82:V82,2)+LARGE(M82:V82,3)+LARGE(M82:V82,4)+LARGE(M82:V82,5)</f>
        <v>5.144921981169551</v>
      </c>
      <c r="L82" s="5">
        <f>SUM(H82:K82)</f>
        <v>5.144921981169551</v>
      </c>
      <c r="M82" s="10">
        <f>VLOOKUP(C82,игроки1,6,0)</f>
        <v>0</v>
      </c>
      <c r="N82" s="10">
        <f>VLOOKUP(C82,игроки1,8,0)</f>
        <v>0</v>
      </c>
      <c r="O82" s="10">
        <f>VLOOKUP(C82,игроки1,11,0)</f>
        <v>0</v>
      </c>
      <c r="P82" s="10">
        <f>VLOOKUP(C82,игроки1,13,0)</f>
        <v>5.144921981169551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VLOOKUP(Таблица2[[#This Row],[Surname Name]],Spisok!$A$5:$AA$196,23,0)</f>
        <v>0</v>
      </c>
      <c r="V82" s="21">
        <f>VLOOKUP(C82,игроки1,25,0)</f>
        <v>0</v>
      </c>
      <c r="W82" s="16">
        <f>COUNTIFS(M82:V82,"&gt;0")</f>
        <v>1</v>
      </c>
    </row>
    <row r="83" spans="1:23" ht="12.75" customHeight="1" x14ac:dyDescent="0.25">
      <c r="A83" s="13">
        <v>148</v>
      </c>
      <c r="B83" s="13">
        <v>79</v>
      </c>
      <c r="C83" s="9" t="s">
        <v>363</v>
      </c>
      <c r="D83" s="9"/>
      <c r="E83" s="14">
        <f>VLOOKUP(C83,Spisok!$A$1:$AA$9681,5,0)</f>
        <v>1291</v>
      </c>
      <c r="F83" s="8">
        <f>VLOOKUP(C83,Spisok!$A$1:$AA$9681,2,0)</f>
        <v>0</v>
      </c>
      <c r="G83" s="8" t="str">
        <f>VLOOKUP(C83,Spisok!$A$1:$AA$9681,4,0)</f>
        <v>LAT</v>
      </c>
      <c r="H83" s="10"/>
      <c r="I83" s="10"/>
      <c r="J83" s="10"/>
      <c r="K83" s="10">
        <f>LARGE(M83:V83,1)+LARGE(M83:V83,2)+LARGE(M83:V83,3)+LARGE(M83:V83,4)+LARGE(M83:V83,5)</f>
        <v>4.9431246125707036</v>
      </c>
      <c r="L83" s="5">
        <f>SUM(H83:K83)</f>
        <v>4.9431246125707036</v>
      </c>
      <c r="M83" s="10">
        <f>VLOOKUP(C83,игроки1,6,0)</f>
        <v>0</v>
      </c>
      <c r="N83" s="10">
        <f>VLOOKUP(C83,игроки1,8,0)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3.1765430830851393</v>
      </c>
      <c r="S83" s="10">
        <f>VLOOKUP(C83,игроки1,19,0)</f>
        <v>0</v>
      </c>
      <c r="T83" s="10">
        <f>VLOOKUP(C83,игроки1,21,0)</f>
        <v>0</v>
      </c>
      <c r="U83" s="10">
        <f>VLOOKUP(Таблица2[[#This Row],[Surname Name]],Spisok!$A$5:$AA$196,23,0)</f>
        <v>1.7665815294855642</v>
      </c>
      <c r="V83" s="21">
        <f>VLOOKUP(C83,игроки1,25,0)</f>
        <v>0</v>
      </c>
      <c r="W83" s="16">
        <f>COUNTIFS(M83:V83,"&gt;0")</f>
        <v>2</v>
      </c>
    </row>
    <row r="84" spans="1:23" ht="12.75" customHeight="1" x14ac:dyDescent="0.25">
      <c r="A84" s="13">
        <v>132</v>
      </c>
      <c r="B84" s="13">
        <v>80</v>
      </c>
      <c r="C84" s="9" t="s">
        <v>283</v>
      </c>
      <c r="D84" s="9" t="s">
        <v>287</v>
      </c>
      <c r="E84" s="14">
        <f>VLOOKUP(C84,Spisok!$A$1:$AA$9681,5,0)</f>
        <v>1333</v>
      </c>
      <c r="F84" s="8">
        <f>VLOOKUP(C84,Spisok!$A$1:$AA$9681,2,0)</f>
        <v>0</v>
      </c>
      <c r="G84" s="8" t="str">
        <f>VLOOKUP(C84,Spisok!$A$1:$AA$9681,4,0)</f>
        <v>LAT</v>
      </c>
      <c r="H84" s="10"/>
      <c r="I84" s="10"/>
      <c r="J84" s="10">
        <v>4.3925816696914701</v>
      </c>
      <c r="K84" s="10">
        <f>LARGE(M84:V84,1)+LARGE(M84:V84,2)+LARGE(M84:V84,3)+LARGE(M84:V84,4)+LARGE(M84:V84,5)</f>
        <v>4.7855051488743454</v>
      </c>
      <c r="L84" s="5">
        <f>SUM(H84:K84)</f>
        <v>9.1780868185658164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VLOOKUP(Таблица2[[#This Row],[Surname Name]],Spisok!$A$5:$AA$196,23,0)</f>
        <v>4.7855051488743454</v>
      </c>
      <c r="V84" s="21">
        <f>VLOOKUP(C84,игроки1,25,0)</f>
        <v>0</v>
      </c>
      <c r="W84" s="16">
        <f>COUNTIFS(M84:V84,"&gt;0")</f>
        <v>1</v>
      </c>
    </row>
    <row r="85" spans="1:23" ht="12.75" customHeight="1" x14ac:dyDescent="0.25">
      <c r="A85" s="13">
        <v>149</v>
      </c>
      <c r="B85" s="13">
        <v>81</v>
      </c>
      <c r="C85" s="9" t="s">
        <v>365</v>
      </c>
      <c r="D85" s="9"/>
      <c r="E85" s="14">
        <f>VLOOKUP(C85,Spisok!$A$1:$AA$9681,5,0)</f>
        <v>1256</v>
      </c>
      <c r="F85" s="8">
        <f>VLOOKUP(C85,Spisok!$A$1:$AA$9681,2,0)</f>
        <v>0</v>
      </c>
      <c r="G85" s="8" t="str">
        <f>VLOOKUP(C85,Spisok!$A$1:$AA$9681,4,0)</f>
        <v>LAT</v>
      </c>
      <c r="H85" s="10"/>
      <c r="I85" s="10"/>
      <c r="J85" s="10"/>
      <c r="K85" s="10">
        <f>LARGE(M85:V85,1)+LARGE(M85:V85,2)+LARGE(M85:V85,3)+LARGE(M85:V85,4)+LARGE(M85:V85,5)</f>
        <v>4.6575523413248794</v>
      </c>
      <c r="L85" s="5">
        <f>SUM(H85:K85)</f>
        <v>4.6575523413248794</v>
      </c>
      <c r="M85" s="10">
        <f>VLOOKUP(C85,игроки1,6,0)</f>
        <v>0</v>
      </c>
      <c r="N85" s="10">
        <f>VLOOKUP(C85,игроки1,8,0)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4.6575523413248794</v>
      </c>
      <c r="S85" s="10">
        <f>VLOOKUP(C85,игроки1,19,0)</f>
        <v>0</v>
      </c>
      <c r="T85" s="10">
        <f>VLOOKUP(C85,игроки1,21,0)</f>
        <v>0</v>
      </c>
      <c r="U85" s="10">
        <f>VLOOKUP(Таблица2[[#This Row],[Surname Name]],Spisok!$A$5:$AA$196,23,0)</f>
        <v>0</v>
      </c>
      <c r="V85" s="21">
        <f>VLOOKUP(C85,игроки1,25,0)</f>
        <v>0</v>
      </c>
      <c r="W85" s="16">
        <f>COUNTIFS(M85:V85,"&gt;0")</f>
        <v>1</v>
      </c>
    </row>
    <row r="86" spans="1:23" ht="12.75" customHeight="1" x14ac:dyDescent="0.25">
      <c r="A86" s="13">
        <v>150</v>
      </c>
      <c r="B86" s="13">
        <v>82</v>
      </c>
      <c r="C86" s="9" t="s">
        <v>373</v>
      </c>
      <c r="D86" s="9" t="s">
        <v>374</v>
      </c>
      <c r="E86" s="14">
        <f>VLOOKUP(C86,Spisok!$A$1:$AA$9681,5,0)</f>
        <v>1158</v>
      </c>
      <c r="F86" s="8">
        <f>VLOOKUP(C86,Spisok!$A$1:$AA$9681,2,0)</f>
        <v>0</v>
      </c>
      <c r="G86" s="8" t="str">
        <f>VLOOKUP(C86,Spisok!$A$1:$AA$9681,4,0)</f>
        <v>RUS</v>
      </c>
      <c r="H86" s="10"/>
      <c r="I86" s="10"/>
      <c r="J86" s="10"/>
      <c r="K86" s="10">
        <f>LARGE(M86:V86,1)+LARGE(M86:V86,2)+LARGE(M86:V86,3)+LARGE(M86:V86,4)+LARGE(M86:V86,5)</f>
        <v>3.7986426060273919</v>
      </c>
      <c r="L86" s="5">
        <f>SUM(H86:K86)</f>
        <v>3.7986426060273919</v>
      </c>
      <c r="M86" s="10">
        <f>VLOOKUP(C86,игроки1,6,0)</f>
        <v>0</v>
      </c>
      <c r="N86" s="10">
        <f>VLOOKUP(C86,игроки1,8,0)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3.5286477125126279</v>
      </c>
      <c r="U86" s="10">
        <f>VLOOKUP(Таблица2[[#This Row],[Surname Name]],Spisok!$A$5:$AA$196,23,0)</f>
        <v>0.2699948935147638</v>
      </c>
      <c r="V86" s="21">
        <f>VLOOKUP(C86,игроки1,25,0)</f>
        <v>0</v>
      </c>
      <c r="W86" s="16">
        <f>COUNTIFS(M86:V86,"&gt;0")</f>
        <v>2</v>
      </c>
    </row>
    <row r="87" spans="1:23" ht="12.75" customHeight="1" x14ac:dyDescent="0.25">
      <c r="A87" s="13">
        <v>91</v>
      </c>
      <c r="B87" s="13">
        <v>83</v>
      </c>
      <c r="C87" s="9" t="s">
        <v>130</v>
      </c>
      <c r="D87" s="9" t="s">
        <v>194</v>
      </c>
      <c r="E87" s="14">
        <f>VLOOKUP(C87,Spisok!$A$1:$AA$9681,5,0)</f>
        <v>1336.1487839710442</v>
      </c>
      <c r="F87" s="8">
        <f>VLOOKUP(C87,Spisok!$A$1:$AA$9681,2,0)</f>
        <v>0</v>
      </c>
      <c r="G87" s="8" t="str">
        <f>VLOOKUP(C87,Spisok!$A$1:$AA$9681,4,0)</f>
        <v>RUS</v>
      </c>
      <c r="H87" s="10">
        <v>8.1521739130434785</v>
      </c>
      <c r="I87" s="10">
        <v>12.501327480618782</v>
      </c>
      <c r="J87" s="10">
        <v>0</v>
      </c>
      <c r="K87" s="10">
        <f>LARGE(M87:V87,1)+LARGE(M87:V87,2)+LARGE(M87:V87,3)+LARGE(M87:V87,4)+LARGE(M87:V87,5)</f>
        <v>2.9317572892040977</v>
      </c>
      <c r="L87" s="5">
        <f>SUM(H87:K87)</f>
        <v>23.585258682866357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2.9317572892040977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VLOOKUP(Таблица2[[#This Row],[Surname Name]],Spisok!$A$5:$AA$196,23,0)</f>
        <v>0</v>
      </c>
      <c r="V87" s="21">
        <f>VLOOKUP(C87,игроки1,25,0)</f>
        <v>0</v>
      </c>
      <c r="W87" s="16">
        <f>COUNTIFS(M87:V87,"&gt;0")</f>
        <v>1</v>
      </c>
    </row>
    <row r="88" spans="1:23" ht="12.75" customHeight="1" x14ac:dyDescent="0.25">
      <c r="A88" s="13">
        <v>86</v>
      </c>
      <c r="B88" s="13">
        <v>84</v>
      </c>
      <c r="C88" s="9" t="s">
        <v>114</v>
      </c>
      <c r="D88" s="9" t="s">
        <v>172</v>
      </c>
      <c r="E88" s="14">
        <f>VLOOKUP(C88,Spisok!$A$1:$AA$9681,5,0)</f>
        <v>1255</v>
      </c>
      <c r="F88" s="8">
        <f>VLOOKUP(C88,Spisok!$A$1:$AA$9681,2,0)</f>
        <v>0</v>
      </c>
      <c r="G88" s="8" t="str">
        <f>VLOOKUP(C88,Spisok!$A$1:$AA$9681,4,0)</f>
        <v>LAT</v>
      </c>
      <c r="H88" s="10">
        <v>25.54120980523961</v>
      </c>
      <c r="I88" s="10">
        <v>0</v>
      </c>
      <c r="J88" s="10">
        <v>0</v>
      </c>
      <c r="K88" s="10">
        <f>LARGE(M88:V88,1)+LARGE(M88:V88,2)+LARGE(M88:V88,3)+LARGE(M88:V88,4)+LARGE(M88:V88,5)</f>
        <v>1.0173607549938029</v>
      </c>
      <c r="L88" s="5">
        <f>SUM(H88:K88)</f>
        <v>26.558570560233413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VLOOKUP(Таблица2[[#This Row],[Surname Name]],Spisok!$A$5:$AA$196,23,0)</f>
        <v>1.0173607549938029</v>
      </c>
      <c r="V88" s="21">
        <f>VLOOKUP(C88,игроки1,25,0)</f>
        <v>0</v>
      </c>
      <c r="W88" s="16">
        <f>COUNTIFS(M88:V88,"&gt;0")</f>
        <v>1</v>
      </c>
    </row>
    <row r="89" spans="1:23" ht="12.75" customHeight="1" x14ac:dyDescent="0.25">
      <c r="A89" s="13">
        <v>153</v>
      </c>
      <c r="B89" s="13">
        <v>85</v>
      </c>
      <c r="C89" s="9" t="s">
        <v>364</v>
      </c>
      <c r="D89" s="9"/>
      <c r="E89" s="14">
        <f>VLOOKUP(C89,Spisok!$A$1:$AA$9681,5,0)</f>
        <v>1189</v>
      </c>
      <c r="F89" s="8">
        <f>VLOOKUP(C89,Spisok!$A$1:$AA$9681,2,0)</f>
        <v>0</v>
      </c>
      <c r="G89" s="8" t="str">
        <f>VLOOKUP(C89,Spisok!$A$1:$AA$9681,4,0)</f>
        <v>POL</v>
      </c>
      <c r="H89" s="10"/>
      <c r="I89" s="10"/>
      <c r="J89" s="10"/>
      <c r="K89" s="10">
        <f>LARGE(M89:V89,1)+LARGE(M89:V89,2)+LARGE(M89:V89,3)+LARGE(M89:V89,4)+LARGE(M89:V89,5)</f>
        <v>0.97159217669368636</v>
      </c>
      <c r="L89" s="5">
        <f>SUM(H89:K89)</f>
        <v>0.97159217669368636</v>
      </c>
      <c r="M89" s="10">
        <f>VLOOKUP(C89,игроки1,6,0)</f>
        <v>0</v>
      </c>
      <c r="N89" s="10">
        <f>VLOOKUP(C89,игроки1,8,0)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0.97159217669368636</v>
      </c>
      <c r="S89" s="10">
        <f>VLOOKUP(C89,игроки1,19,0)</f>
        <v>0</v>
      </c>
      <c r="T89" s="10">
        <f>VLOOKUP(C89,игроки1,21,0)</f>
        <v>0</v>
      </c>
      <c r="U89" s="10">
        <f>VLOOKUP(Таблица2[[#This Row],[Surname Name]],Spisok!$A$5:$AA$196,23,0)</f>
        <v>0</v>
      </c>
      <c r="V89" s="21">
        <f>VLOOKUP(C89,игроки1,25,0)</f>
        <v>0</v>
      </c>
      <c r="W89" s="16">
        <f>COUNTIFS(M89:V89,"&gt;0")</f>
        <v>1</v>
      </c>
    </row>
    <row r="90" spans="1:23" ht="12.75" customHeight="1" x14ac:dyDescent="0.25">
      <c r="A90" s="13">
        <v>11</v>
      </c>
      <c r="B90" s="13"/>
      <c r="C90" s="9" t="s">
        <v>31</v>
      </c>
      <c r="D90" s="9" t="s">
        <v>153</v>
      </c>
      <c r="E90" s="9">
        <f>VLOOKUP(C90,Spisok!$A$1:$AA$9681,5,0)</f>
        <v>1957.2550230860531</v>
      </c>
      <c r="F90" s="8" t="str">
        <f>VLOOKUP(C90,Spisok!$A$1:$AA$9681,2,0)</f>
        <v>IM</v>
      </c>
      <c r="G90" s="8" t="str">
        <f>VLOOKUP(C90,Spisok!$A$1:$AA$9681,4,0)</f>
        <v>EST</v>
      </c>
      <c r="H90" s="10">
        <v>104.87777359757916</v>
      </c>
      <c r="I90" s="10">
        <v>87.601225981550826</v>
      </c>
      <c r="J90" s="10">
        <v>176.64949748710964</v>
      </c>
      <c r="K90" s="10">
        <f>LARGE(M90:V90,1)+LARGE(M90:V90,2)+LARGE(M90:V90,3)+LARGE(M90:V90,4)+LARGE(M90:V90,5)</f>
        <v>0</v>
      </c>
      <c r="L90" s="5">
        <f>SUM(H90:K90)</f>
        <v>369.12849706623967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VLOOKUP(Таблица2[[#This Row],[Surname Name]],Spisok!$A$5:$AA$196,23,0)</f>
        <v>0</v>
      </c>
      <c r="V90" s="21">
        <f>VLOOKUP(C90,игроки1,25,0)</f>
        <v>0</v>
      </c>
      <c r="W90" s="16">
        <f>COUNTIFS(M90:V90,"&gt;0")</f>
        <v>0</v>
      </c>
    </row>
    <row r="91" spans="1:23" ht="12.75" customHeight="1" x14ac:dyDescent="0.25">
      <c r="A91" s="13">
        <v>27</v>
      </c>
      <c r="B91" s="13"/>
      <c r="C91" s="9" t="s">
        <v>61</v>
      </c>
      <c r="D91" s="9" t="s">
        <v>313</v>
      </c>
      <c r="E91" s="9">
        <f>VLOOKUP(C91,Spisok!$A$1:$AA$9681,5,0)</f>
        <v>1485.2195836512149</v>
      </c>
      <c r="F91" s="8">
        <f>VLOOKUP(C91,Spisok!$A$1:$AA$9681,2,0)</f>
        <v>0</v>
      </c>
      <c r="G91" s="8" t="str">
        <f>VLOOKUP(C91,Spisok!$A$1:$AA$9681,4,0)</f>
        <v>LAT</v>
      </c>
      <c r="H91" s="10">
        <v>78.073019565800791</v>
      </c>
      <c r="I91" s="10">
        <v>38.62003509679672</v>
      </c>
      <c r="J91" s="10">
        <v>11.871355685131196</v>
      </c>
      <c r="K91" s="10">
        <f>LARGE(M91:V91,1)+LARGE(M91:V91,2)+LARGE(M91:V91,3)+LARGE(M91:V91,4)+LARGE(M91:V91,5)</f>
        <v>0</v>
      </c>
      <c r="L91" s="5">
        <f>SUM(H91:K91)</f>
        <v>128.56441034772871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VLOOKUP(Таблица2[[#This Row],[Surname Name]],Spisok!$A$5:$AA$196,23,0)</f>
        <v>0</v>
      </c>
      <c r="V91" s="21">
        <f>VLOOKUP(C91,игроки1,25,0)</f>
        <v>0</v>
      </c>
      <c r="W91" s="16">
        <f>COUNTIFS(M91:V91,"&gt;0")</f>
        <v>0</v>
      </c>
    </row>
    <row r="92" spans="1:23" ht="12.75" customHeight="1" x14ac:dyDescent="0.25">
      <c r="A92" s="13">
        <v>29</v>
      </c>
      <c r="B92" s="13"/>
      <c r="C92" s="9" t="s">
        <v>63</v>
      </c>
      <c r="D92" s="9" t="s">
        <v>152</v>
      </c>
      <c r="E92" s="53">
        <f>VLOOKUP(C92,Spisok!$A$1:$AA$9681,5,0)</f>
        <v>2200</v>
      </c>
      <c r="F92" s="8" t="str">
        <f>VLOOKUP(C92,Spisok!$A$1:$AA$9681,2,0)</f>
        <v>IM</v>
      </c>
      <c r="G92" s="8" t="str">
        <f>VLOOKUP(C92,Spisok!$A$1:$AA$9681,4,0)</f>
        <v>UKR</v>
      </c>
      <c r="H92" s="10">
        <v>118.68709859748526</v>
      </c>
      <c r="I92" s="10">
        <v>0</v>
      </c>
      <c r="J92" s="10">
        <v>0</v>
      </c>
      <c r="K92" s="10">
        <f>LARGE(M92:V92,1)+LARGE(M92:V92,2)+LARGE(M92:V92,3)+LARGE(M92:V92,4)+LARGE(M92:V92,5)</f>
        <v>0</v>
      </c>
      <c r="L92" s="5">
        <f>SUM(H92:K92)</f>
        <v>118.68709859748526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VLOOKUP(Таблица2[[#This Row],[Surname Name]],Spisok!$A$5:$AA$196,23,0)</f>
        <v>0</v>
      </c>
      <c r="V92" s="21">
        <f>VLOOKUP(C92,игроки1,25,0)</f>
        <v>0</v>
      </c>
      <c r="W92" s="16">
        <f>COUNTIFS(M92:V92,"&gt;0")</f>
        <v>0</v>
      </c>
    </row>
    <row r="93" spans="1:23" ht="12.75" customHeight="1" x14ac:dyDescent="0.25">
      <c r="A93" s="13">
        <v>34</v>
      </c>
      <c r="B93" s="13"/>
      <c r="C93" s="9" t="s">
        <v>344</v>
      </c>
      <c r="D93" s="9" t="s">
        <v>324</v>
      </c>
      <c r="E93" s="9">
        <f>VLOOKUP(C93,Spisok!$A$1:$AA$9681,5,0)</f>
        <v>1609.8848707873892</v>
      </c>
      <c r="F93" s="8" t="str">
        <f>VLOOKUP(C93,Spisok!$A$1:$AA$9681,2,0)</f>
        <v>IM</v>
      </c>
      <c r="G93" s="8" t="str">
        <f>VLOOKUP(C93,Spisok!$A$1:$AA$9681,4,0)</f>
        <v>LAT</v>
      </c>
      <c r="H93" s="10">
        <v>63.932215479899646</v>
      </c>
      <c r="I93" s="10">
        <v>24.567396158602325</v>
      </c>
      <c r="J93" s="10">
        <v>14.793425228196352</v>
      </c>
      <c r="K93" s="10">
        <f>LARGE(M93:V93,1)+LARGE(M93:V93,2)+LARGE(M93:V93,3)+LARGE(M93:V93,4)+LARGE(M93:V93,5)</f>
        <v>0</v>
      </c>
      <c r="L93" s="5">
        <f>SUM(H93:K93)</f>
        <v>103.29303686669833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VLOOKUP(Таблица2[[#This Row],[Surname Name]],Spisok!$A$5:$AA$196,23,0)</f>
        <v>0</v>
      </c>
      <c r="V93" s="21">
        <f>VLOOKUP(C93,игроки1,25,0)</f>
        <v>0</v>
      </c>
      <c r="W93" s="16">
        <f>COUNTIFS(M93:V93,"&gt;0")</f>
        <v>0</v>
      </c>
    </row>
    <row r="94" spans="1:23" ht="12.75" customHeight="1" x14ac:dyDescent="0.25">
      <c r="A94" s="13">
        <v>37</v>
      </c>
      <c r="B94" s="13"/>
      <c r="C94" s="9" t="s">
        <v>47</v>
      </c>
      <c r="D94" s="9" t="s">
        <v>309</v>
      </c>
      <c r="E94" s="9">
        <f>VLOOKUP(C94,Spisok!$A$1:$AA$9681,5,0)</f>
        <v>1828.1238680080462</v>
      </c>
      <c r="F94" s="8">
        <f>VLOOKUP(C94,Spisok!$A$1:$AA$9681,2,0)</f>
        <v>0</v>
      </c>
      <c r="G94" s="8" t="str">
        <f>VLOOKUP(C94,Spisok!$A$1:$AA$9681,4,0)</f>
        <v>LAT</v>
      </c>
      <c r="H94" s="10">
        <v>25.940372670807452</v>
      </c>
      <c r="I94" s="10">
        <v>62.607034644091129</v>
      </c>
      <c r="J94" s="10">
        <v>11.018196202531644</v>
      </c>
      <c r="K94" s="10">
        <f>LARGE(M94:V94,1)+LARGE(M94:V94,2)+LARGE(M94:V94,3)+LARGE(M94:V94,4)+LARGE(M94:V94,5)</f>
        <v>0</v>
      </c>
      <c r="L94" s="5">
        <f>SUM(H94:K94)</f>
        <v>99.565603517430219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VLOOKUP(Таблица2[[#This Row],[Surname Name]],Spisok!$A$5:$AA$196,23,0)</f>
        <v>0</v>
      </c>
      <c r="V94" s="21">
        <f>VLOOKUP(C94,игроки1,25,0)</f>
        <v>0</v>
      </c>
      <c r="W94" s="16">
        <f>COUNTIFS(M94:V94,"&gt;0")</f>
        <v>0</v>
      </c>
    </row>
    <row r="95" spans="1:23" ht="12.75" customHeight="1" x14ac:dyDescent="0.25">
      <c r="A95" s="13">
        <v>45</v>
      </c>
      <c r="B95" s="13"/>
      <c r="C95" s="9" t="s">
        <v>37</v>
      </c>
      <c r="D95" s="9" t="s">
        <v>171</v>
      </c>
      <c r="E95" s="9">
        <f>VLOOKUP(C95,Spisok!$A$1:$AA$9681,5,0)</f>
        <v>1546.8800067386665</v>
      </c>
      <c r="F95" s="8">
        <f>VLOOKUP(C95,Spisok!$A$1:$AA$9681,2,0)</f>
        <v>0</v>
      </c>
      <c r="G95" s="8" t="str">
        <f>VLOOKUP(C95,Spisok!$A$1:$AA$9681,4,0)</f>
        <v>RUS</v>
      </c>
      <c r="H95" s="10">
        <v>31.49972632731253</v>
      </c>
      <c r="I95" s="10">
        <v>34.40545808966862</v>
      </c>
      <c r="J95" s="10">
        <v>14.619667372528493</v>
      </c>
      <c r="K95" s="10">
        <f>LARGE(M95:V95,1)+LARGE(M95:V95,2)+LARGE(M95:V95,3)+LARGE(M95:V95,4)+LARGE(M95:V95,5)</f>
        <v>0</v>
      </c>
      <c r="L95" s="5">
        <f>SUM(H95:K95)</f>
        <v>80.52485178950964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VLOOKUP(Таблица2[[#This Row],[Surname Name]],Spisok!$A$5:$AA$196,23,0)</f>
        <v>0</v>
      </c>
      <c r="V95" s="21">
        <f>VLOOKUP(C95,игроки1,25,0)</f>
        <v>0</v>
      </c>
      <c r="W95" s="16">
        <f>COUNTIFS(M95:V95,"&gt;0")</f>
        <v>0</v>
      </c>
    </row>
    <row r="96" spans="1:23" ht="12.75" customHeight="1" x14ac:dyDescent="0.25">
      <c r="A96" s="13">
        <v>48</v>
      </c>
      <c r="B96" s="13"/>
      <c r="C96" s="9" t="s">
        <v>51</v>
      </c>
      <c r="D96" s="9" t="s">
        <v>163</v>
      </c>
      <c r="E96" s="53">
        <f>VLOOKUP(C96,Spisok!$A$1:$AA$9681,5,0)</f>
        <v>2245.8092146102554</v>
      </c>
      <c r="F96" s="8">
        <f>VLOOKUP(C96,Spisok!$A$1:$AA$9681,2,0)</f>
        <v>0</v>
      </c>
      <c r="G96" s="8" t="str">
        <f>VLOOKUP(C96,Spisok!$A$1:$AA$9681,4,0)</f>
        <v>LAT</v>
      </c>
      <c r="H96" s="10">
        <v>40.233953327592843</v>
      </c>
      <c r="I96" s="10">
        <v>35.850945494994434</v>
      </c>
      <c r="J96" s="10">
        <v>0</v>
      </c>
      <c r="K96" s="10">
        <f>LARGE(M96:V96,1)+LARGE(M96:V96,2)+LARGE(M96:V96,3)+LARGE(M96:V96,4)+LARGE(M96:V96,5)</f>
        <v>0</v>
      </c>
      <c r="L96" s="5">
        <f>SUM(H96:K96)</f>
        <v>76.084898822587277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VLOOKUP(Таблица2[[#This Row],[Surname Name]],Spisok!$A$5:$AA$196,23,0)</f>
        <v>0</v>
      </c>
      <c r="V96" s="21">
        <f>VLOOKUP(C96,игроки1,25,0)</f>
        <v>0</v>
      </c>
      <c r="W96" s="16">
        <f>COUNTIFS(M96:V96,"&gt;0")</f>
        <v>0</v>
      </c>
    </row>
    <row r="97" spans="1:23" ht="12.75" customHeight="1" x14ac:dyDescent="0.25">
      <c r="A97" s="13">
        <v>52</v>
      </c>
      <c r="B97" s="13"/>
      <c r="C97" s="9" t="s">
        <v>34</v>
      </c>
      <c r="D97" s="9" t="s">
        <v>301</v>
      </c>
      <c r="E97" s="9">
        <f>VLOOKUP(C97,Spisok!$A$1:$AA$9681,5,0)</f>
        <v>1907.8678623474616</v>
      </c>
      <c r="F97" s="8">
        <f>VLOOKUP(C97,Spisok!$A$1:$AA$9681,2,0)</f>
        <v>0</v>
      </c>
      <c r="G97" s="8" t="str">
        <f>VLOOKUP(C97,Spisok!$A$1:$AA$9681,4,0)</f>
        <v>LAT</v>
      </c>
      <c r="H97" s="10">
        <v>22.669686732186733</v>
      </c>
      <c r="I97" s="10">
        <v>7.7330077330077298</v>
      </c>
      <c r="J97" s="10">
        <v>37.980769230769234</v>
      </c>
      <c r="K97" s="10">
        <f>LARGE(M97:V97,1)+LARGE(M97:V97,2)+LARGE(M97:V97,3)+LARGE(M97:V97,4)+LARGE(M97:V97,5)</f>
        <v>0</v>
      </c>
      <c r="L97" s="5">
        <f>SUM(H97:K97)</f>
        <v>68.383463695963698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VLOOKUP(Таблица2[[#This Row],[Surname Name]],Spisok!$A$5:$AA$196,23,0)</f>
        <v>0</v>
      </c>
      <c r="V97" s="21">
        <f>VLOOKUP(C97,игроки1,25,0)</f>
        <v>0</v>
      </c>
      <c r="W97" s="16">
        <f>COUNTIFS(M97:V97,"&gt;0")</f>
        <v>0</v>
      </c>
    </row>
    <row r="98" spans="1:23" ht="12.75" customHeight="1" x14ac:dyDescent="0.25">
      <c r="A98" s="13">
        <v>56</v>
      </c>
      <c r="B98" s="13"/>
      <c r="C98" s="9" t="s">
        <v>133</v>
      </c>
      <c r="D98" s="9" t="s">
        <v>179</v>
      </c>
      <c r="E98" s="53">
        <f>VLOOKUP(C98,Spisok!$A$1:$AA$9681,5,0)</f>
        <v>1618.527097356357</v>
      </c>
      <c r="F98" s="8">
        <f>VLOOKUP(C98,Spisok!$A$1:$AA$9681,2,0)</f>
        <v>0</v>
      </c>
      <c r="G98" s="8" t="str">
        <f>VLOOKUP(C98,Spisok!$A$1:$AA$9681,4,0)</f>
        <v>EST</v>
      </c>
      <c r="H98" s="10">
        <v>20.814269857599221</v>
      </c>
      <c r="I98" s="10">
        <v>41.685084294631118</v>
      </c>
      <c r="J98" s="10">
        <v>0</v>
      </c>
      <c r="K98" s="10">
        <f>LARGE(M98:V98,1)+LARGE(M98:V98,2)+LARGE(M98:V98,3)+LARGE(M98:V98,4)+LARGE(M98:V98,5)</f>
        <v>0</v>
      </c>
      <c r="L98" s="5">
        <f>SUM(H98:K98)</f>
        <v>62.499354152230339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VLOOKUP(Таблица2[[#This Row],[Surname Name]],Spisok!$A$5:$AA$196,23,0)</f>
        <v>0</v>
      </c>
      <c r="V98" s="21">
        <f>VLOOKUP(C98,игроки1,25,0)</f>
        <v>0</v>
      </c>
      <c r="W98" s="16">
        <f>COUNTIFS(M98:V98,"&gt;0")</f>
        <v>0</v>
      </c>
    </row>
    <row r="99" spans="1:23" ht="12.75" customHeight="1" x14ac:dyDescent="0.25">
      <c r="A99" s="13">
        <v>58</v>
      </c>
      <c r="B99" s="13"/>
      <c r="C99" s="9" t="s">
        <v>342</v>
      </c>
      <c r="D99" s="9" t="s">
        <v>315</v>
      </c>
      <c r="E99" s="9">
        <f>VLOOKUP(C99,Spisok!$A$1:$AA$9681,5,0)</f>
        <v>1376.1032521769525</v>
      </c>
      <c r="F99" s="8">
        <f>VLOOKUP(C99,Spisok!$A$1:$AA$9681,2,0)</f>
        <v>0</v>
      </c>
      <c r="G99" s="8" t="str">
        <f>VLOOKUP(C99,Spisok!$A$1:$AA$9681,4,0)</f>
        <v>USA</v>
      </c>
      <c r="H99" s="10"/>
      <c r="I99" s="10">
        <v>38.843813387423936</v>
      </c>
      <c r="J99" s="10">
        <v>20</v>
      </c>
      <c r="K99" s="10">
        <f>LARGE(M99:V99,1)+LARGE(M99:V99,2)+LARGE(M99:V99,3)+LARGE(M99:V99,4)+LARGE(M99:V99,5)</f>
        <v>0</v>
      </c>
      <c r="L99" s="5">
        <f>SUM(H99:K99)</f>
        <v>58.843813387423936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VLOOKUP(Таблица2[[#This Row],[Surname Name]],Spisok!$A$5:$AA$196,23,0)</f>
        <v>0</v>
      </c>
      <c r="V99" s="21">
        <f>VLOOKUP(C99,игроки1,25,0)</f>
        <v>0</v>
      </c>
      <c r="W99" s="16">
        <f>COUNTIFS(M99:V99,"&gt;0")</f>
        <v>0</v>
      </c>
    </row>
    <row r="100" spans="1:23" ht="12.75" customHeight="1" x14ac:dyDescent="0.25">
      <c r="A100" s="13">
        <v>61</v>
      </c>
      <c r="B100" s="13"/>
      <c r="C100" s="9" t="s">
        <v>42</v>
      </c>
      <c r="D100" s="9" t="s">
        <v>165</v>
      </c>
      <c r="E100" s="53">
        <f>VLOOKUP(C100,Spisok!$A$1:$AA$9681,5,0)</f>
        <v>1313</v>
      </c>
      <c r="F100" s="8">
        <f>VLOOKUP(C100,Spisok!$A$1:$AA$9681,2,0)</f>
        <v>0</v>
      </c>
      <c r="G100" s="8" t="str">
        <f>VLOOKUP(C100,Spisok!$A$1:$AA$9681,4,0)</f>
        <v>USA</v>
      </c>
      <c r="H100" s="10">
        <v>50</v>
      </c>
      <c r="I100" s="10">
        <v>5.4760891159358591</v>
      </c>
      <c r="J100" s="10">
        <v>0</v>
      </c>
      <c r="K100" s="10">
        <f>LARGE(M100:V100,1)+LARGE(M100:V100,2)+LARGE(M100:V100,3)+LARGE(M100:V100,4)+LARGE(M100:V100,5)</f>
        <v>0</v>
      </c>
      <c r="L100" s="5">
        <f>SUM(H100:K100)</f>
        <v>55.476089115935856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VLOOKUP(Таблица2[[#This Row],[Surname Name]],Spisok!$A$5:$AA$196,23,0)</f>
        <v>0</v>
      </c>
      <c r="V100" s="21">
        <f>VLOOKUP(C100,игроки1,25,0)</f>
        <v>0</v>
      </c>
      <c r="W100" s="16">
        <f>COUNTIFS(M100:V100,"&gt;0")</f>
        <v>0</v>
      </c>
    </row>
    <row r="101" spans="1:23" ht="12.75" customHeight="1" x14ac:dyDescent="0.25">
      <c r="A101" s="13">
        <v>62</v>
      </c>
      <c r="B101" s="13"/>
      <c r="C101" s="9" t="s">
        <v>140</v>
      </c>
      <c r="D101" s="9" t="s">
        <v>336</v>
      </c>
      <c r="E101" s="14">
        <f>VLOOKUP(C101,Spisok!$A$1:$AA$9681,5,0)</f>
        <v>2134.3053834812326</v>
      </c>
      <c r="F101" s="8" t="str">
        <f>VLOOKUP(C101,Spisok!$A$1:$AA$9681,2,0)</f>
        <v>IM</v>
      </c>
      <c r="G101" s="8" t="str">
        <f>VLOOKUP(C101,Spisok!$A$1:$AA$9681,4,0)</f>
        <v>LAT</v>
      </c>
      <c r="H101" s="10">
        <v>24.362740667088495</v>
      </c>
      <c r="I101" s="10">
        <v>0</v>
      </c>
      <c r="J101" s="10">
        <v>28.941451671511629</v>
      </c>
      <c r="K101" s="10">
        <f>LARGE(M101:V101,1)+LARGE(M101:V101,2)+LARGE(M101:V101,3)+LARGE(M101:V101,4)+LARGE(M101:V101,5)</f>
        <v>0</v>
      </c>
      <c r="L101" s="5">
        <f>SUM(H101:K101)</f>
        <v>53.304192338600124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VLOOKUP(Таблица2[[#This Row],[Surname Name]],Spisok!$A$5:$AA$196,23,0)</f>
        <v>0</v>
      </c>
      <c r="V101" s="21">
        <f>VLOOKUP(C101,игроки1,25,0)</f>
        <v>0</v>
      </c>
      <c r="W101" s="16">
        <f>COUNTIFS(M101:V101,"&gt;0")</f>
        <v>0</v>
      </c>
    </row>
    <row r="102" spans="1:23" ht="12.75" customHeight="1" x14ac:dyDescent="0.25">
      <c r="A102" s="13">
        <v>63</v>
      </c>
      <c r="B102" s="13"/>
      <c r="C102" s="9" t="s">
        <v>91</v>
      </c>
      <c r="D102" s="9" t="s">
        <v>325</v>
      </c>
      <c r="E102" s="9">
        <f>VLOOKUP(C102,Spisok!$A$1:$AA$9681,5,0)</f>
        <v>2239.0514126461749</v>
      </c>
      <c r="F102" s="8" t="str">
        <f>VLOOKUP(C102,Spisok!$A$1:$AA$9681,2,0)</f>
        <v>IGM</v>
      </c>
      <c r="G102" s="8" t="str">
        <f>VLOOKUP(C102,Spisok!$A$1:$AA$9681,4,0)</f>
        <v>LAT</v>
      </c>
      <c r="H102" s="10">
        <v>0</v>
      </c>
      <c r="I102" s="10">
        <v>18.270608463081476</v>
      </c>
      <c r="J102" s="10">
        <v>34.956951530612244</v>
      </c>
      <c r="K102" s="10">
        <f>LARGE(M102:V102,1)+LARGE(M102:V102,2)+LARGE(M102:V102,3)+LARGE(M102:V102,4)+LARGE(M102:V102,5)</f>
        <v>0</v>
      </c>
      <c r="L102" s="5">
        <f>SUM(H102:K102)</f>
        <v>53.227559993693717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VLOOKUP(Таблица2[[#This Row],[Surname Name]],Spisok!$A$5:$AA$196,23,0)</f>
        <v>0</v>
      </c>
      <c r="V102" s="21">
        <f>VLOOKUP(C102,игроки1,25,0)</f>
        <v>0</v>
      </c>
      <c r="W102" s="16">
        <f>COUNTIFS(M102:V102,"&gt;0")</f>
        <v>0</v>
      </c>
    </row>
    <row r="103" spans="1:23" ht="12.75" customHeight="1" x14ac:dyDescent="0.25">
      <c r="A103" s="13">
        <v>68</v>
      </c>
      <c r="B103" s="13"/>
      <c r="C103" s="9" t="s">
        <v>65</v>
      </c>
      <c r="D103" s="9" t="s">
        <v>159</v>
      </c>
      <c r="E103" s="53">
        <f>VLOOKUP(C103,Spisok!$A$1:$AA$9681,5,0)</f>
        <v>1200</v>
      </c>
      <c r="F103" s="8">
        <f>VLOOKUP(C103,Spisok!$A$1:$AA$9681,2,0)</f>
        <v>0</v>
      </c>
      <c r="G103" s="8" t="str">
        <f>VLOOKUP(C103,Spisok!$A$1:$AA$9681,4,0)</f>
        <v>LAT</v>
      </c>
      <c r="H103" s="10">
        <v>50</v>
      </c>
      <c r="I103" s="10">
        <v>0</v>
      </c>
      <c r="J103" s="10">
        <v>0</v>
      </c>
      <c r="K103" s="10">
        <f>LARGE(M103:V103,1)+LARGE(M103:V103,2)+LARGE(M103:V103,3)+LARGE(M103:V103,4)+LARGE(M103:V103,5)</f>
        <v>0</v>
      </c>
      <c r="L103" s="5">
        <f>SUM(H103:K103)</f>
        <v>50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VLOOKUP(Таблица2[[#This Row],[Surname Name]],Spisok!$A$5:$AA$196,23,0)</f>
        <v>0</v>
      </c>
      <c r="V103" s="21">
        <f>VLOOKUP(C103,игроки1,25,0)</f>
        <v>0</v>
      </c>
      <c r="W103" s="16">
        <f>COUNTIFS(M103:V103,"&gt;0")</f>
        <v>0</v>
      </c>
    </row>
    <row r="104" spans="1:23" ht="12.75" customHeight="1" x14ac:dyDescent="0.25">
      <c r="A104" s="13">
        <v>69</v>
      </c>
      <c r="B104" s="13"/>
      <c r="C104" s="9" t="s">
        <v>69</v>
      </c>
      <c r="D104" s="9" t="s">
        <v>169</v>
      </c>
      <c r="E104" s="53">
        <f>VLOOKUP(C104,Spisok!$A$1:$AA$9681,5,0)</f>
        <v>1711.2</v>
      </c>
      <c r="F104" s="8">
        <f>VLOOKUP(C104,Spisok!$A$1:$AA$9681,2,0)</f>
        <v>0</v>
      </c>
      <c r="G104" s="8" t="str">
        <f>VLOOKUP(C104,Spisok!$A$1:$AA$9681,4,0)</f>
        <v>BLR</v>
      </c>
      <c r="H104" s="10">
        <v>28.693789943789941</v>
      </c>
      <c r="I104" s="10">
        <v>18.927125506072876</v>
      </c>
      <c r="J104" s="10">
        <v>0</v>
      </c>
      <c r="K104" s="10">
        <f>LARGE(M104:V104,1)+LARGE(M104:V104,2)+LARGE(M104:V104,3)+LARGE(M104:V104,4)+LARGE(M104:V104,5)</f>
        <v>0</v>
      </c>
      <c r="L104" s="5">
        <f>SUM(H104:K104)</f>
        <v>47.620915449862821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VLOOKUP(Таблица2[[#This Row],[Surname Name]],Spisok!$A$5:$AA$196,23,0)</f>
        <v>0</v>
      </c>
      <c r="V104" s="21">
        <f>VLOOKUP(C104,игроки1,25,0)</f>
        <v>0</v>
      </c>
      <c r="W104" s="16">
        <f>COUNTIFS(M104:V104,"&gt;0")</f>
        <v>0</v>
      </c>
    </row>
    <row r="105" spans="1:23" ht="12.75" customHeight="1" x14ac:dyDescent="0.25">
      <c r="A105" s="13">
        <v>70</v>
      </c>
      <c r="B105" s="13"/>
      <c r="C105" s="9" t="s">
        <v>249</v>
      </c>
      <c r="D105" s="9" t="s">
        <v>166</v>
      </c>
      <c r="E105" s="53">
        <f>VLOOKUP(C105,Spisok!$A$1:$AA$9681,5,0)</f>
        <v>1658.9022952799717</v>
      </c>
      <c r="F105" s="8">
        <f>VLOOKUP(C105,Spisok!$A$1:$AA$9681,2,0)</f>
        <v>0</v>
      </c>
      <c r="G105" s="8" t="str">
        <f>VLOOKUP(C105,Spisok!$A$1:$AA$9681,4,0)</f>
        <v>RUS</v>
      </c>
      <c r="H105" s="10">
        <v>27.243589743589741</v>
      </c>
      <c r="I105" s="10">
        <v>19.070843716625134</v>
      </c>
      <c r="J105" s="10">
        <v>0</v>
      </c>
      <c r="K105" s="10">
        <f>LARGE(M105:V105,1)+LARGE(M105:V105,2)+LARGE(M105:V105,3)+LARGE(M105:V105,4)+LARGE(M105:V105,5)</f>
        <v>0</v>
      </c>
      <c r="L105" s="5">
        <f>SUM(H105:K105)</f>
        <v>46.314433460214872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VLOOKUP(Таблица2[[#This Row],[Surname Name]],Spisok!$A$5:$AA$196,23,0)</f>
        <v>0</v>
      </c>
      <c r="V105" s="21">
        <f>VLOOKUP(C105,игроки1,25,0)</f>
        <v>0</v>
      </c>
      <c r="W105" s="16">
        <f>COUNTIFS(M105:V105,"&gt;0")</f>
        <v>0</v>
      </c>
    </row>
    <row r="106" spans="1:23" ht="12.75" customHeight="1" x14ac:dyDescent="0.25">
      <c r="A106" s="13">
        <v>74</v>
      </c>
      <c r="B106" s="13"/>
      <c r="C106" s="9" t="s">
        <v>132</v>
      </c>
      <c r="D106" s="9" t="s">
        <v>176</v>
      </c>
      <c r="E106" s="9">
        <f>VLOOKUP(C106,Spisok!$A$1:$AA$9681,5,0)</f>
        <v>1713.6143011633976</v>
      </c>
      <c r="F106" s="8">
        <f>VLOOKUP(C106,Spisok!$A$1:$AA$9681,2,0)</f>
        <v>0</v>
      </c>
      <c r="G106" s="8" t="str">
        <f>VLOOKUP(C106,Spisok!$A$1:$AA$9681,4,0)</f>
        <v>EST</v>
      </c>
      <c r="H106" s="10">
        <v>8.507410636442895</v>
      </c>
      <c r="I106" s="10">
        <v>12.682197903315915</v>
      </c>
      <c r="J106" s="10">
        <v>20.46875</v>
      </c>
      <c r="K106" s="10">
        <f>LARGE(M106:V106,1)+LARGE(M106:V106,2)+LARGE(M106:V106,3)+LARGE(M106:V106,4)+LARGE(M106:V106,5)</f>
        <v>0</v>
      </c>
      <c r="L106" s="5">
        <f>SUM(H106:K106)</f>
        <v>41.658358539758808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VLOOKUP(Таблица2[[#This Row],[Surname Name]],Spisok!$A$5:$AA$196,23,0)</f>
        <v>0</v>
      </c>
      <c r="V106" s="21">
        <f>VLOOKUP(C106,игроки1,25,0)</f>
        <v>0</v>
      </c>
      <c r="W106" s="16">
        <f>COUNTIFS(M106:V106,"&gt;0")</f>
        <v>0</v>
      </c>
    </row>
    <row r="107" spans="1:23" ht="12.75" customHeight="1" x14ac:dyDescent="0.25">
      <c r="A107" s="13">
        <v>76</v>
      </c>
      <c r="B107" s="13"/>
      <c r="C107" s="14" t="s">
        <v>211</v>
      </c>
      <c r="D107" s="14" t="s">
        <v>339</v>
      </c>
      <c r="E107" s="53">
        <f>VLOOKUP(C107,Spisok!$A$1:$AA$9681,5,0)</f>
        <v>1854</v>
      </c>
      <c r="F107" s="8">
        <f>VLOOKUP(C107,Spisok!$A$1:$AA$9681,2,0)</f>
        <v>0</v>
      </c>
      <c r="G107" s="8" t="str">
        <f>VLOOKUP(C107,Spisok!$A$1:$AA$9681,4,0)</f>
        <v>LAT</v>
      </c>
      <c r="H107" s="49"/>
      <c r="I107" s="49">
        <v>41.289198606271775</v>
      </c>
      <c r="J107" s="49">
        <v>0</v>
      </c>
      <c r="K107" s="10">
        <f>LARGE(M107:V107,1)+LARGE(M107:V107,2)+LARGE(M107:V107,3)+LARGE(M107:V107,4)+LARGE(M107:V107,5)</f>
        <v>0</v>
      </c>
      <c r="L107" s="5">
        <f>SUM(H107:K107)</f>
        <v>41.289198606271775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VLOOKUP(Таблица2[[#This Row],[Surname Name]],Spisok!$A$5:$AA$196,23,0)</f>
        <v>0</v>
      </c>
      <c r="V107" s="21">
        <f>VLOOKUP(C107,игроки1,25,0)</f>
        <v>0</v>
      </c>
      <c r="W107" s="16">
        <f>COUNTIFS(M107:V107,"&gt;0")</f>
        <v>0</v>
      </c>
    </row>
    <row r="108" spans="1:23" ht="12.75" customHeight="1" x14ac:dyDescent="0.25">
      <c r="A108" s="13">
        <v>78</v>
      </c>
      <c r="B108" s="13"/>
      <c r="C108" s="9" t="s">
        <v>71</v>
      </c>
      <c r="D108" s="9" t="s">
        <v>158</v>
      </c>
      <c r="E108" s="14">
        <f>VLOOKUP(C108,Spisok!$A$1:$AA$9681,5,0)</f>
        <v>2222.4461372113201</v>
      </c>
      <c r="F108" s="8" t="str">
        <f>VLOOKUP(C108,Spisok!$A$1:$AA$9681,2,0)</f>
        <v>IM</v>
      </c>
      <c r="G108" s="8" t="str">
        <f>VLOOKUP(C108,Spisok!$A$1:$AA$9681,4,0)</f>
        <v>LAT</v>
      </c>
      <c r="H108" s="10">
        <v>14.86605182257356</v>
      </c>
      <c r="I108" s="10">
        <v>0</v>
      </c>
      <c r="J108" s="10">
        <v>21.023813540260907</v>
      </c>
      <c r="K108" s="10">
        <f>LARGE(M108:V108,1)+LARGE(M108:V108,2)+LARGE(M108:V108,3)+LARGE(M108:V108,4)+LARGE(M108:V108,5)</f>
        <v>0</v>
      </c>
      <c r="L108" s="5">
        <f>SUM(H108:K108)</f>
        <v>35.88986536283447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VLOOKUP(Таблица2[[#This Row],[Surname Name]],Spisok!$A$5:$AA$196,23,0)</f>
        <v>0</v>
      </c>
      <c r="V108" s="21">
        <f>VLOOKUP(C108,игроки1,25,0)</f>
        <v>0</v>
      </c>
      <c r="W108" s="16">
        <f>COUNTIFS(M108:V108,"&gt;0")</f>
        <v>0</v>
      </c>
    </row>
    <row r="109" spans="1:23" ht="12.75" customHeight="1" x14ac:dyDescent="0.25">
      <c r="A109" s="13">
        <v>83</v>
      </c>
      <c r="B109" s="13"/>
      <c r="C109" s="9" t="s">
        <v>341</v>
      </c>
      <c r="D109" s="9" t="s">
        <v>312</v>
      </c>
      <c r="E109" s="9">
        <f>VLOOKUP(C109,Spisok!$A$1:$AA$9681,5,0)</f>
        <v>1352.704481304595</v>
      </c>
      <c r="F109" s="8">
        <f>VLOOKUP(C109,Spisok!$A$1:$AA$9681,2,0)</f>
        <v>0</v>
      </c>
      <c r="G109" s="8" t="str">
        <f>VLOOKUP(C109,Spisok!$A$1:$AA$9681,4,0)</f>
        <v>LAT</v>
      </c>
      <c r="H109" s="10"/>
      <c r="I109" s="10">
        <v>8.6010971786833839</v>
      </c>
      <c r="J109" s="10">
        <v>22.039473684210524</v>
      </c>
      <c r="K109" s="10">
        <f>LARGE(M109:V109,1)+LARGE(M109:V109,2)+LARGE(M109:V109,3)+LARGE(M109:V109,4)+LARGE(M109:V109,5)</f>
        <v>0</v>
      </c>
      <c r="L109" s="5">
        <f>SUM(H109:K109)</f>
        <v>30.64057086289391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VLOOKUP(Таблица2[[#This Row],[Surname Name]],Spisok!$A$5:$AA$196,23,0)</f>
        <v>0</v>
      </c>
      <c r="V109" s="21">
        <f>VLOOKUP(C109,игроки1,25,0)</f>
        <v>0</v>
      </c>
      <c r="W109" s="16">
        <f>COUNTIFS(M109:V109,"&gt;0")</f>
        <v>0</v>
      </c>
    </row>
    <row r="110" spans="1:23" s="34" customFormat="1" ht="12.75" customHeight="1" x14ac:dyDescent="0.25">
      <c r="A110" s="13">
        <v>87</v>
      </c>
      <c r="B110" s="13"/>
      <c r="C110" s="9" t="s">
        <v>219</v>
      </c>
      <c r="D110" s="9" t="s">
        <v>253</v>
      </c>
      <c r="E110" s="53">
        <f>VLOOKUP(C110,Spisok!$A$1:$AA$9681,5,0)</f>
        <v>1253</v>
      </c>
      <c r="F110" s="8">
        <f>VLOOKUP(C110,Spisok!$A$1:$AA$9681,2,0)</f>
        <v>0</v>
      </c>
      <c r="G110" s="8" t="str">
        <f>VLOOKUP(C110,Spisok!$A$1:$AA$9681,4,0)</f>
        <v>USA</v>
      </c>
      <c r="H110" s="10"/>
      <c r="I110" s="10">
        <v>25.878296146044622</v>
      </c>
      <c r="J110" s="10">
        <v>0</v>
      </c>
      <c r="K110" s="10">
        <f>LARGE(M110:V110,1)+LARGE(M110:V110,2)+LARGE(M110:V110,3)+LARGE(M110:V110,4)+LARGE(M110:V110,5)</f>
        <v>0</v>
      </c>
      <c r="L110" s="5">
        <f>SUM(H110:K110)</f>
        <v>25.878296146044622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VLOOKUP(Таблица2[[#This Row],[Surname Name]],Spisok!$A$5:$AA$196,23,0)</f>
        <v>0</v>
      </c>
      <c r="V110" s="21">
        <f>VLOOKUP(C110,игроки1,25,0)</f>
        <v>0</v>
      </c>
      <c r="W110" s="16">
        <f>COUNTIFS(M110:V110,"&gt;0")</f>
        <v>0</v>
      </c>
    </row>
    <row r="111" spans="1:23" s="25" customFormat="1" ht="12.75" customHeight="1" x14ac:dyDescent="0.25">
      <c r="A111" s="13">
        <v>88</v>
      </c>
      <c r="B111" s="13"/>
      <c r="C111" s="9" t="s">
        <v>85</v>
      </c>
      <c r="D111" s="9" t="s">
        <v>161</v>
      </c>
      <c r="E111" s="53">
        <f>VLOOKUP(C111,Spisok!$A$1:$AA$9681,5,0)</f>
        <v>1600</v>
      </c>
      <c r="F111" s="8">
        <f>VLOOKUP(C111,Spisok!$A$1:$AA$9681,2,0)</f>
        <v>0</v>
      </c>
      <c r="G111" s="8" t="str">
        <f>VLOOKUP(C111,Spisok!$A$1:$AA$9681,4,0)</f>
        <v>EST</v>
      </c>
      <c r="H111" s="10">
        <v>25.878296146044622</v>
      </c>
      <c r="I111" s="10">
        <v>0</v>
      </c>
      <c r="J111" s="10">
        <v>0</v>
      </c>
      <c r="K111" s="10">
        <f>LARGE(M111:V111,1)+LARGE(M111:V111,2)+LARGE(M111:V111,3)+LARGE(M111:V111,4)+LARGE(M111:V111,5)</f>
        <v>0</v>
      </c>
      <c r="L111" s="5">
        <f>SUM(H111:K111)</f>
        <v>25.878296146044622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VLOOKUP(Таблица2[[#This Row],[Surname Name]],Spisok!$A$5:$AA$196,23,0)</f>
        <v>0</v>
      </c>
      <c r="V111" s="21">
        <f>VLOOKUP(C111,игроки1,25,0)</f>
        <v>0</v>
      </c>
      <c r="W111" s="16">
        <f>COUNTIFS(M111:V111,"&gt;0")</f>
        <v>0</v>
      </c>
    </row>
    <row r="112" spans="1:23" s="25" customFormat="1" ht="12.75" customHeight="1" x14ac:dyDescent="0.25">
      <c r="A112" s="13">
        <v>89</v>
      </c>
      <c r="B112" s="13"/>
      <c r="C112" s="9" t="s">
        <v>77</v>
      </c>
      <c r="D112" s="9" t="s">
        <v>164</v>
      </c>
      <c r="E112" s="53">
        <f>VLOOKUP(C112,Spisok!$A$1:$AA$9681,5,0)</f>
        <v>2000</v>
      </c>
      <c r="F112" s="8">
        <f>VLOOKUP(C112,Spisok!$A$1:$AA$9681,2,0)</f>
        <v>0</v>
      </c>
      <c r="G112" s="8" t="str">
        <f>VLOOKUP(C112,Spisok!$A$1:$AA$9681,4,0)</f>
        <v>EST</v>
      </c>
      <c r="H112" s="10">
        <v>24.840119165839123</v>
      </c>
      <c r="I112" s="10">
        <v>0</v>
      </c>
      <c r="J112" s="10">
        <v>0</v>
      </c>
      <c r="K112" s="10">
        <f>LARGE(M112:V112,1)+LARGE(M112:V112,2)+LARGE(M112:V112,3)+LARGE(M112:V112,4)+LARGE(M112:V112,5)</f>
        <v>0</v>
      </c>
      <c r="L112" s="5">
        <f>SUM(H112:K112)</f>
        <v>24.840119165839123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VLOOKUP(Таблица2[[#This Row],[Surname Name]],Spisok!$A$5:$AA$196,23,0)</f>
        <v>0</v>
      </c>
      <c r="V112" s="21">
        <f>VLOOKUP(C112,игроки1,25,0)</f>
        <v>0</v>
      </c>
      <c r="W112" s="16">
        <f>COUNTIFS(M112:V112,"&gt;0")</f>
        <v>0</v>
      </c>
    </row>
    <row r="113" spans="1:23" s="25" customFormat="1" ht="12.75" customHeight="1" x14ac:dyDescent="0.25">
      <c r="A113" s="13">
        <v>90</v>
      </c>
      <c r="B113" s="13"/>
      <c r="C113" s="9" t="s">
        <v>146</v>
      </c>
      <c r="D113" s="9" t="s">
        <v>177</v>
      </c>
      <c r="E113" s="53">
        <f>VLOOKUP(C113,Spisok!$A$1:$AA$9681,5,0)</f>
        <v>1200</v>
      </c>
      <c r="F113" s="8">
        <f>VLOOKUP(C113,Spisok!$A$1:$AA$9681,2,0)</f>
        <v>0</v>
      </c>
      <c r="G113" s="8" t="str">
        <f>VLOOKUP(C113,Spisok!$A$1:$AA$9681,4,0)</f>
        <v>USA</v>
      </c>
      <c r="H113" s="10">
        <v>24.278846153846153</v>
      </c>
      <c r="I113" s="10">
        <v>0</v>
      </c>
      <c r="J113" s="10">
        <v>0</v>
      </c>
      <c r="K113" s="10">
        <f>LARGE(M113:V113,1)+LARGE(M113:V113,2)+LARGE(M113:V113,3)+LARGE(M113:V113,4)+LARGE(M113:V113,5)</f>
        <v>0</v>
      </c>
      <c r="L113" s="5">
        <f>SUM(H113:K113)</f>
        <v>24.278846153846153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VLOOKUP(Таблица2[[#This Row],[Surname Name]],Spisok!$A$5:$AA$196,23,0)</f>
        <v>0</v>
      </c>
      <c r="V113" s="21">
        <f>VLOOKUP(C113,игроки1,25,0)</f>
        <v>0</v>
      </c>
      <c r="W113" s="16">
        <f>COUNTIFS(M113:V113,"&gt;0")</f>
        <v>0</v>
      </c>
    </row>
    <row r="114" spans="1:23" s="25" customFormat="1" ht="12.75" customHeight="1" x14ac:dyDescent="0.25">
      <c r="A114" s="13">
        <v>93</v>
      </c>
      <c r="B114" s="13"/>
      <c r="C114" s="9" t="s">
        <v>115</v>
      </c>
      <c r="D114" s="9" t="s">
        <v>178</v>
      </c>
      <c r="E114" s="53">
        <f>VLOOKUP(C114,Spisok!$A$1:$AA$9681,5,0)</f>
        <v>1200</v>
      </c>
      <c r="F114" s="8">
        <f>VLOOKUP(C114,Spisok!$A$1:$AA$9681,2,0)</f>
        <v>0</v>
      </c>
      <c r="G114" s="8" t="str">
        <f>VLOOKUP(C114,Spisok!$A$1:$AA$9681,4,0)</f>
        <v>LAT</v>
      </c>
      <c r="H114" s="10">
        <v>22.606531873219936</v>
      </c>
      <c r="I114" s="10">
        <v>0</v>
      </c>
      <c r="J114" s="10">
        <v>0</v>
      </c>
      <c r="K114" s="10">
        <f>LARGE(M114:V114,1)+LARGE(M114:V114,2)+LARGE(M114:V114,3)+LARGE(M114:V114,4)+LARGE(M114:V114,5)</f>
        <v>0</v>
      </c>
      <c r="L114" s="5">
        <f>SUM(H114:K114)</f>
        <v>22.606531873219936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VLOOKUP(Таблица2[[#This Row],[Surname Name]],Spisok!$A$5:$AA$196,23,0)</f>
        <v>0</v>
      </c>
      <c r="V114" s="21">
        <f>VLOOKUP(C114,игроки1,25,0)</f>
        <v>0</v>
      </c>
      <c r="W114" s="16">
        <f>COUNTIFS(M114:V114,"&gt;0")</f>
        <v>0</v>
      </c>
    </row>
    <row r="115" spans="1:23" s="25" customFormat="1" ht="12.75" customHeight="1" x14ac:dyDescent="0.25">
      <c r="A115" s="13">
        <v>96</v>
      </c>
      <c r="B115" s="13"/>
      <c r="C115" s="9" t="s">
        <v>125</v>
      </c>
      <c r="D115" s="9" t="s">
        <v>180</v>
      </c>
      <c r="E115" s="53">
        <f>VLOOKUP(C115,Spisok!$A$1:$AA$9681,5,0)</f>
        <v>1800</v>
      </c>
      <c r="F115" s="8">
        <f>VLOOKUP(C115,Spisok!$A$1:$AA$9681,2,0)</f>
        <v>0</v>
      </c>
      <c r="G115" s="8" t="str">
        <f>VLOOKUP(C115,Spisok!$A$1:$AA$9681,4,0)</f>
        <v>EST</v>
      </c>
      <c r="H115" s="10">
        <v>19.728102486723177</v>
      </c>
      <c r="I115" s="10">
        <v>0</v>
      </c>
      <c r="J115" s="10">
        <v>0</v>
      </c>
      <c r="K115" s="10">
        <f>LARGE(M115:V115,1)+LARGE(M115:V115,2)+LARGE(M115:V115,3)+LARGE(M115:V115,4)+LARGE(M115:V115,5)</f>
        <v>0</v>
      </c>
      <c r="L115" s="5">
        <f>SUM(H115:K115)</f>
        <v>19.728102486723177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VLOOKUP(Таблица2[[#This Row],[Surname Name]],Spisok!$A$5:$AA$196,23,0)</f>
        <v>0</v>
      </c>
      <c r="V115" s="21">
        <f>VLOOKUP(C115,игроки1,25,0)</f>
        <v>0</v>
      </c>
      <c r="W115" s="16">
        <f>COUNTIFS(M115:V115,"&gt;0")</f>
        <v>0</v>
      </c>
    </row>
    <row r="116" spans="1:23" s="25" customFormat="1" ht="12.75" customHeight="1" x14ac:dyDescent="0.25">
      <c r="A116" s="13">
        <v>97</v>
      </c>
      <c r="B116" s="13"/>
      <c r="C116" s="14" t="s">
        <v>223</v>
      </c>
      <c r="D116" s="14" t="s">
        <v>225</v>
      </c>
      <c r="E116" s="9">
        <f>VLOOKUP(C116,Spisok!$A$1:$AA$9681,5,0)</f>
        <v>1204.9331848394536</v>
      </c>
      <c r="F116" s="8">
        <f>VLOOKUP(C116,Spisok!$A$1:$AA$9681,2,0)</f>
        <v>0</v>
      </c>
      <c r="G116" s="8" t="str">
        <f>VLOOKUP(C116,Spisok!$A$1:$AA$9681,4,0)</f>
        <v>RUS</v>
      </c>
      <c r="H116" s="10">
        <v>0</v>
      </c>
      <c r="I116" s="10">
        <v>3.8986354775828462</v>
      </c>
      <c r="J116" s="10">
        <v>15.527473295397826</v>
      </c>
      <c r="K116" s="10">
        <f>LARGE(M116:V116,1)+LARGE(M116:V116,2)+LARGE(M116:V116,3)+LARGE(M116:V116,4)+LARGE(M116:V116,5)</f>
        <v>0</v>
      </c>
      <c r="L116" s="5">
        <f>SUM(H116:K116)</f>
        <v>19.426108772980673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VLOOKUP(Таблица2[[#This Row],[Surname Name]],Spisok!$A$5:$AA$196,23,0)</f>
        <v>0</v>
      </c>
      <c r="V116" s="21">
        <f>VLOOKUP(C116,игроки1,25,0)</f>
        <v>0</v>
      </c>
      <c r="W116" s="16">
        <f>COUNTIFS(M116:V116,"&gt;0")</f>
        <v>0</v>
      </c>
    </row>
    <row r="117" spans="1:23" s="25" customFormat="1" ht="12.75" customHeight="1" x14ac:dyDescent="0.25">
      <c r="A117" s="13">
        <v>98</v>
      </c>
      <c r="B117" s="13"/>
      <c r="C117" s="9" t="s">
        <v>108</v>
      </c>
      <c r="D117" s="9" t="s">
        <v>181</v>
      </c>
      <c r="E117" s="53">
        <f>VLOOKUP(C117,Spisok!$A$1:$AA$9681,5,0)</f>
        <v>1200</v>
      </c>
      <c r="F117" s="8">
        <f>VLOOKUP(C117,Spisok!$A$1:$AA$9681,2,0)</f>
        <v>0</v>
      </c>
      <c r="G117" s="8" t="str">
        <f>VLOOKUP(C117,Spisok!$A$1:$AA$9681,4,0)</f>
        <v>USA</v>
      </c>
      <c r="H117" s="10">
        <v>19.23076923076923</v>
      </c>
      <c r="I117" s="10">
        <v>0</v>
      </c>
      <c r="J117" s="10">
        <v>0</v>
      </c>
      <c r="K117" s="10">
        <f>LARGE(M117:V117,1)+LARGE(M117:V117,2)+LARGE(M117:V117,3)+LARGE(M117:V117,4)+LARGE(M117:V117,5)</f>
        <v>0</v>
      </c>
      <c r="L117" s="5">
        <f>SUM(H117:K117)</f>
        <v>19.23076923076923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VLOOKUP(Таблица2[[#This Row],[Surname Name]],Spisok!$A$5:$AA$196,23,0)</f>
        <v>0</v>
      </c>
      <c r="V117" s="21">
        <f>VLOOKUP(C117,игроки1,25,0)</f>
        <v>0</v>
      </c>
      <c r="W117" s="16">
        <f>COUNTIFS(M117:V117,"&gt;0")</f>
        <v>0</v>
      </c>
    </row>
    <row r="118" spans="1:23" s="25" customFormat="1" ht="12.75" customHeight="1" x14ac:dyDescent="0.25">
      <c r="A118" s="13">
        <v>99</v>
      </c>
      <c r="B118" s="13"/>
      <c r="C118" s="9" t="s">
        <v>138</v>
      </c>
      <c r="D118" s="9" t="s">
        <v>167</v>
      </c>
      <c r="E118" s="53">
        <f>VLOOKUP(C118,Spisok!$A$1:$AA$9681,5,0)</f>
        <v>1815.6</v>
      </c>
      <c r="F118" s="8">
        <f>VLOOKUP(C118,Spisok!$A$1:$AA$9681,2,0)</f>
        <v>0</v>
      </c>
      <c r="G118" s="8" t="str">
        <f>VLOOKUP(C118,Spisok!$A$1:$AA$9681,4,0)</f>
        <v>EST</v>
      </c>
      <c r="H118" s="10">
        <v>0</v>
      </c>
      <c r="I118" s="10">
        <v>18.421052631578949</v>
      </c>
      <c r="J118" s="10">
        <v>0</v>
      </c>
      <c r="K118" s="10">
        <f>LARGE(M118:V118,1)+LARGE(M118:V118,2)+LARGE(M118:V118,3)+LARGE(M118:V118,4)+LARGE(M118:V118,5)</f>
        <v>0</v>
      </c>
      <c r="L118" s="5">
        <f>SUM(H118:K118)</f>
        <v>18.421052631578949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VLOOKUP(Таблица2[[#This Row],[Surname Name]],Spisok!$A$5:$AA$196,23,0)</f>
        <v>0</v>
      </c>
      <c r="V118" s="21">
        <f>VLOOKUP(C118,игроки1,25,0)</f>
        <v>0</v>
      </c>
      <c r="W118" s="16">
        <f>COUNTIFS(M118:V118,"&gt;0")</f>
        <v>0</v>
      </c>
    </row>
    <row r="119" spans="1:23" s="25" customFormat="1" ht="12.75" customHeight="1" x14ac:dyDescent="0.25">
      <c r="A119" s="13">
        <v>101</v>
      </c>
      <c r="B119" s="13"/>
      <c r="C119" s="9" t="s">
        <v>116</v>
      </c>
      <c r="D119" s="9" t="s">
        <v>182</v>
      </c>
      <c r="E119" s="53">
        <f>VLOOKUP(C119,Spisok!$A$1:$AA$9681,5,0)</f>
        <v>1200</v>
      </c>
      <c r="F119" s="8">
        <f>VLOOKUP(C119,Spisok!$A$1:$AA$9681,2,0)</f>
        <v>0</v>
      </c>
      <c r="G119" s="8" t="str">
        <f>VLOOKUP(C119,Spisok!$A$1:$AA$9681,4,0)</f>
        <v>LAT</v>
      </c>
      <c r="H119" s="10">
        <v>17.387116818558408</v>
      </c>
      <c r="I119" s="10">
        <v>0</v>
      </c>
      <c r="J119" s="10">
        <v>0</v>
      </c>
      <c r="K119" s="10">
        <f>LARGE(M119:V119,1)+LARGE(M119:V119,2)+LARGE(M119:V119,3)+LARGE(M119:V119,4)+LARGE(M119:V119,5)</f>
        <v>0</v>
      </c>
      <c r="L119" s="5">
        <f>SUM(H119:K119)</f>
        <v>17.387116818558408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VLOOKUP(Таблица2[[#This Row],[Surname Name]],Spisok!$A$5:$AA$196,23,0)</f>
        <v>0</v>
      </c>
      <c r="V119" s="21">
        <f>VLOOKUP(C119,игроки1,25,0)</f>
        <v>0</v>
      </c>
      <c r="W119" s="16">
        <f>COUNTIFS(M119:V119,"&gt;0")</f>
        <v>0</v>
      </c>
    </row>
    <row r="120" spans="1:23" s="25" customFormat="1" ht="12.75" customHeight="1" x14ac:dyDescent="0.25">
      <c r="A120" s="13">
        <v>102</v>
      </c>
      <c r="B120" s="13"/>
      <c r="C120" s="14" t="s">
        <v>242</v>
      </c>
      <c r="D120" s="14" t="s">
        <v>250</v>
      </c>
      <c r="E120" s="9">
        <f>VLOOKUP(C120,Spisok!$A$1:$AA$9681,5,0)</f>
        <v>1255.1262931087067</v>
      </c>
      <c r="F120" s="8">
        <f>VLOOKUP(C120,Spisok!$A$1:$AA$9681,2,0)</f>
        <v>0</v>
      </c>
      <c r="G120" s="8" t="str">
        <f>VLOOKUP(C120,Spisok!$A$1:$AA$9681,4,0)</f>
        <v>EST</v>
      </c>
      <c r="H120" s="49"/>
      <c r="I120" s="49">
        <v>2.2780717225161671</v>
      </c>
      <c r="J120" s="49">
        <v>14.843262849205125</v>
      </c>
      <c r="K120" s="10">
        <f>LARGE(M120:V120,1)+LARGE(M120:V120,2)+LARGE(M120:V120,3)+LARGE(M120:V120,4)+LARGE(M120:V120,5)</f>
        <v>0</v>
      </c>
      <c r="L120" s="5">
        <f>SUM(H120:K120)</f>
        <v>17.121334571721292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VLOOKUP(Таблица2[[#This Row],[Surname Name]],Spisok!$A$5:$AA$196,23,0)</f>
        <v>0</v>
      </c>
      <c r="V120" s="21">
        <f>VLOOKUP(C120,игроки1,25,0)</f>
        <v>0</v>
      </c>
      <c r="W120" s="16">
        <f>COUNTIFS(M120:V120,"&gt;0")</f>
        <v>0</v>
      </c>
    </row>
    <row r="121" spans="1:23" s="25" customFormat="1" ht="12.75" customHeight="1" x14ac:dyDescent="0.25">
      <c r="A121" s="13">
        <v>103</v>
      </c>
      <c r="B121" s="13"/>
      <c r="C121" s="9" t="s">
        <v>215</v>
      </c>
      <c r="D121" s="9" t="s">
        <v>220</v>
      </c>
      <c r="E121" s="53">
        <f>VLOOKUP(C121,Spisok!$A$1:$AA$9681,5,0)</f>
        <v>1223</v>
      </c>
      <c r="F121" s="8">
        <f>VLOOKUP(C121,Spisok!$A$1:$AA$9681,2,0)</f>
        <v>0</v>
      </c>
      <c r="G121" s="8" t="str">
        <f>VLOOKUP(C121,Spisok!$A$1:$AA$9681,4,0)</f>
        <v>USA</v>
      </c>
      <c r="H121" s="10"/>
      <c r="I121" s="10">
        <v>16.885604816639301</v>
      </c>
      <c r="J121" s="10">
        <v>0</v>
      </c>
      <c r="K121" s="10">
        <f>LARGE(M121:V121,1)+LARGE(M121:V121,2)+LARGE(M121:V121,3)+LARGE(M121:V121,4)+LARGE(M121:V121,5)</f>
        <v>0</v>
      </c>
      <c r="L121" s="5">
        <f>SUM(H121:K121)</f>
        <v>16.885604816639301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VLOOKUP(Таблица2[[#This Row],[Surname Name]],Spisok!$A$5:$AA$196,23,0)</f>
        <v>0</v>
      </c>
      <c r="V121" s="21">
        <f>VLOOKUP(C121,игроки1,25,0)</f>
        <v>0</v>
      </c>
      <c r="W121" s="16">
        <f>COUNTIFS(M121:V121,"&gt;0")</f>
        <v>0</v>
      </c>
    </row>
    <row r="122" spans="1:23" s="25" customFormat="1" ht="12.75" customHeight="1" x14ac:dyDescent="0.25">
      <c r="A122" s="13">
        <v>105</v>
      </c>
      <c r="B122" s="13"/>
      <c r="C122" s="9" t="s">
        <v>100</v>
      </c>
      <c r="D122" s="9" t="s">
        <v>188</v>
      </c>
      <c r="E122" s="53">
        <f>VLOOKUP(C122,Spisok!$A$1:$AA$9681,5,0)</f>
        <v>1207.8</v>
      </c>
      <c r="F122" s="8">
        <f>VLOOKUP(C122,Spisok!$A$1:$AA$9681,2,0)</f>
        <v>0</v>
      </c>
      <c r="G122" s="8" t="str">
        <f>VLOOKUP(C122,Spisok!$A$1:$AA$9681,4,0)</f>
        <v>BLR</v>
      </c>
      <c r="H122" s="10">
        <v>11.538461538461538</v>
      </c>
      <c r="I122" s="10">
        <v>3.8986354775828462</v>
      </c>
      <c r="J122" s="10">
        <v>0</v>
      </c>
      <c r="K122" s="10">
        <f>LARGE(M122:V122,1)+LARGE(M122:V122,2)+LARGE(M122:V122,3)+LARGE(M122:V122,4)+LARGE(M122:V122,5)</f>
        <v>0</v>
      </c>
      <c r="L122" s="5">
        <f>SUM(H122:K122)</f>
        <v>15.437097016044385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VLOOKUP(Таблица2[[#This Row],[Surname Name]],Spisok!$A$5:$AA$196,23,0)</f>
        <v>0</v>
      </c>
      <c r="V122" s="21">
        <f>VLOOKUP(C122,игроки1,25,0)</f>
        <v>0</v>
      </c>
      <c r="W122" s="16">
        <f>COUNTIFS(M122:V122,"&gt;0")</f>
        <v>0</v>
      </c>
    </row>
    <row r="123" spans="1:23" s="25" customFormat="1" ht="12.75" customHeight="1" x14ac:dyDescent="0.25">
      <c r="A123" s="13">
        <v>107</v>
      </c>
      <c r="B123" s="13"/>
      <c r="C123" s="14" t="s">
        <v>224</v>
      </c>
      <c r="D123" s="14" t="s">
        <v>226</v>
      </c>
      <c r="E123" s="53">
        <f>VLOOKUP(C123,Spisok!$A$1:$AA$9681,5,0)</f>
        <v>1283.4000000000001</v>
      </c>
      <c r="F123" s="8">
        <f>VLOOKUP(C123,Spisok!$A$1:$AA$9681,2,0)</f>
        <v>0</v>
      </c>
      <c r="G123" s="8" t="str">
        <f>VLOOKUP(C123,Spisok!$A$1:$AA$9681,4,0)</f>
        <v>RUS</v>
      </c>
      <c r="H123" s="10">
        <v>0</v>
      </c>
      <c r="I123" s="10">
        <v>15.311004784688997</v>
      </c>
      <c r="J123" s="10">
        <v>0</v>
      </c>
      <c r="K123" s="10">
        <f>LARGE(M123:V123,1)+LARGE(M123:V123,2)+LARGE(M123:V123,3)+LARGE(M123:V123,4)+LARGE(M123:V123,5)</f>
        <v>0</v>
      </c>
      <c r="L123" s="5">
        <f>SUM(H123:K123)</f>
        <v>15.311004784688997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VLOOKUP(Таблица2[[#This Row],[Surname Name]],Spisok!$A$5:$AA$196,23,0)</f>
        <v>0</v>
      </c>
      <c r="V123" s="21">
        <f>VLOOKUP(C123,игроки1,25,0)</f>
        <v>0</v>
      </c>
      <c r="W123" s="16">
        <f>COUNTIFS(M123:V123,"&gt;0")</f>
        <v>0</v>
      </c>
    </row>
    <row r="124" spans="1:23" s="25" customFormat="1" ht="12.75" customHeight="1" x14ac:dyDescent="0.25">
      <c r="A124" s="13">
        <v>108</v>
      </c>
      <c r="B124" s="13"/>
      <c r="C124" s="9" t="s">
        <v>229</v>
      </c>
      <c r="D124" s="9" t="s">
        <v>238</v>
      </c>
      <c r="E124" s="53">
        <f>VLOOKUP(C124,Spisok!$A$1:$AA$9681,5,0)</f>
        <v>1671.0000576416001</v>
      </c>
      <c r="F124" s="8">
        <f>VLOOKUP(C124,Spisok!$A$1:$AA$9681,2,0)</f>
        <v>0</v>
      </c>
      <c r="G124" s="8" t="str">
        <f>VLOOKUP(C124,Spisok!$A$1:$AA$9681,4,0)</f>
        <v>LAT</v>
      </c>
      <c r="H124" s="10"/>
      <c r="I124" s="10">
        <v>15.236893748247827</v>
      </c>
      <c r="J124" s="10">
        <v>0</v>
      </c>
      <c r="K124" s="10">
        <f>LARGE(M124:V124,1)+LARGE(M124:V124,2)+LARGE(M124:V124,3)+LARGE(M124:V124,4)+LARGE(M124:V124,5)</f>
        <v>0</v>
      </c>
      <c r="L124" s="5">
        <f>SUM(H124:K124)</f>
        <v>15.236893748247827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10">
        <f>VLOOKUP(Таблица2[[#This Row],[Surname Name]],Spisok!$A$5:$AA$196,23,0)</f>
        <v>0</v>
      </c>
      <c r="V124" s="21">
        <f>VLOOKUP(C124,игроки1,25,0)</f>
        <v>0</v>
      </c>
      <c r="W124" s="16">
        <f>COUNTIFS(M124:V124,"&gt;0")</f>
        <v>0</v>
      </c>
    </row>
    <row r="125" spans="1:23" s="25" customFormat="1" ht="12.75" customHeight="1" x14ac:dyDescent="0.25">
      <c r="A125" s="13">
        <v>109</v>
      </c>
      <c r="B125" s="13"/>
      <c r="C125" s="9" t="s">
        <v>92</v>
      </c>
      <c r="D125" s="9" t="s">
        <v>183</v>
      </c>
      <c r="E125" s="53">
        <f>VLOOKUP(C125,Spisok!$A$1:$AA$9681,5,0)</f>
        <v>1400</v>
      </c>
      <c r="F125" s="8">
        <f>VLOOKUP(C125,Spisok!$A$1:$AA$9681,2,0)</f>
        <v>0</v>
      </c>
      <c r="G125" s="8" t="str">
        <f>VLOOKUP(C125,Spisok!$A$1:$AA$9681,4,0)</f>
        <v>BLR</v>
      </c>
      <c r="H125" s="10">
        <v>15.049342105263158</v>
      </c>
      <c r="I125" s="10">
        <v>0</v>
      </c>
      <c r="J125" s="10">
        <v>0</v>
      </c>
      <c r="K125" s="10">
        <f>LARGE(M125:V125,1)+LARGE(M125:V125,2)+LARGE(M125:V125,3)+LARGE(M125:V125,4)+LARGE(M125:V125,5)</f>
        <v>0</v>
      </c>
      <c r="L125" s="5">
        <f>SUM(H125:K125)</f>
        <v>15.049342105263158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VLOOKUP(C125,игроки1,13,0)</f>
        <v>0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10">
        <f>VLOOKUP(Таблица2[[#This Row],[Surname Name]],Spisok!$A$5:$AA$196,23,0)</f>
        <v>0</v>
      </c>
      <c r="V125" s="21">
        <f>VLOOKUP(C125,игроки1,25,0)</f>
        <v>0</v>
      </c>
      <c r="W125" s="16">
        <f>COUNTIFS(M125:V125,"&gt;0")</f>
        <v>0</v>
      </c>
    </row>
    <row r="126" spans="1:23" s="25" customFormat="1" ht="12.75" customHeight="1" x14ac:dyDescent="0.25">
      <c r="A126" s="13">
        <v>110</v>
      </c>
      <c r="B126" s="13"/>
      <c r="C126" s="9" t="s">
        <v>121</v>
      </c>
      <c r="D126" s="9" t="s">
        <v>184</v>
      </c>
      <c r="E126" s="53">
        <f>VLOOKUP(C126,Spisok!$A$1:$AA$9681,5,0)</f>
        <v>1200</v>
      </c>
      <c r="F126" s="8">
        <f>VLOOKUP(C126,Spisok!$A$1:$AA$9681,2,0)</f>
        <v>0</v>
      </c>
      <c r="G126" s="8" t="str">
        <f>VLOOKUP(C126,Spisok!$A$1:$AA$9681,4,0)</f>
        <v>USA</v>
      </c>
      <c r="H126" s="10">
        <v>14.663461538461538</v>
      </c>
      <c r="I126" s="10">
        <v>0</v>
      </c>
      <c r="J126" s="10">
        <v>0</v>
      </c>
      <c r="K126" s="10">
        <f>LARGE(M126:V126,1)+LARGE(M126:V126,2)+LARGE(M126:V126,3)+LARGE(M126:V126,4)+LARGE(M126:V126,5)</f>
        <v>0</v>
      </c>
      <c r="L126" s="5">
        <f>SUM(H126:K126)</f>
        <v>14.663461538461538</v>
      </c>
      <c r="M126" s="10">
        <f>VLOOKUP(C126,игроки1,7,0)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VLOOKUP(C126,игроки1,13,0)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10">
        <f>VLOOKUP(Таблица2[[#This Row],[Surname Name]],Spisok!$A$5:$AA$196,23,0)</f>
        <v>0</v>
      </c>
      <c r="V126" s="21">
        <f>VLOOKUP(C126,игроки1,25,0)</f>
        <v>0</v>
      </c>
      <c r="W126" s="16">
        <f>COUNTIFS(M126:V126,"&gt;0")</f>
        <v>0</v>
      </c>
    </row>
    <row r="127" spans="1:23" s="25" customFormat="1" ht="12.75" customHeight="1" x14ac:dyDescent="0.25">
      <c r="A127" s="13">
        <v>111</v>
      </c>
      <c r="B127" s="13"/>
      <c r="C127" s="14" t="s">
        <v>243</v>
      </c>
      <c r="D127" s="14" t="s">
        <v>248</v>
      </c>
      <c r="E127" s="53">
        <f>VLOOKUP(C127,Spisok!$A$1:$AA$9681,5,0)</f>
        <v>1288.5669693531909</v>
      </c>
      <c r="F127" s="8">
        <f>VLOOKUP(C127,Spisok!$A$1:$AA$9681,2,0)</f>
        <v>0</v>
      </c>
      <c r="G127" s="8" t="str">
        <f>VLOOKUP(C127,Spisok!$A$1:$AA$9681,4,0)</f>
        <v>RUS</v>
      </c>
      <c r="H127" s="10"/>
      <c r="I127" s="10">
        <v>14.619667372528493</v>
      </c>
      <c r="J127" s="10">
        <v>0</v>
      </c>
      <c r="K127" s="10">
        <f>LARGE(M127:V127,1)+LARGE(M127:V127,2)+LARGE(M127:V127,3)+LARGE(M127:V127,4)+LARGE(M127:V127,5)</f>
        <v>0</v>
      </c>
      <c r="L127" s="5">
        <f>SUM(H127:K127)</f>
        <v>14.619667372528493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VLOOKUP(C127,игроки1,13,0)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VLOOKUP(Таблица2[[#This Row],[Surname Name]],Spisok!$A$5:$AA$196,23,0)</f>
        <v>0</v>
      </c>
      <c r="V127" s="21">
        <f>VLOOKUP(C127,игроки1,25,0)</f>
        <v>0</v>
      </c>
      <c r="W127" s="16">
        <f>COUNTIFS(M127:V127,"&gt;0")</f>
        <v>0</v>
      </c>
    </row>
    <row r="128" spans="1:23" s="25" customFormat="1" ht="12.75" customHeight="1" x14ac:dyDescent="0.25">
      <c r="A128" s="13">
        <v>113</v>
      </c>
      <c r="B128" s="13"/>
      <c r="C128" s="9" t="s">
        <v>49</v>
      </c>
      <c r="D128" s="9" t="s">
        <v>187</v>
      </c>
      <c r="E128" s="53">
        <f>VLOOKUP(C128,Spisok!$A$1:$AA$9681,5,0)</f>
        <v>1200</v>
      </c>
      <c r="F128" s="8">
        <f>VLOOKUP(C128,Spisok!$A$1:$AA$9681,2,0)</f>
        <v>0</v>
      </c>
      <c r="G128" s="8" t="str">
        <f>VLOOKUP(C128,Spisok!$A$1:$AA$9681,4,0)</f>
        <v>LAT</v>
      </c>
      <c r="H128" s="10">
        <v>13.638228055783429</v>
      </c>
      <c r="I128" s="10">
        <v>0</v>
      </c>
      <c r="J128" s="10">
        <v>0</v>
      </c>
      <c r="K128" s="10">
        <f>LARGE(M128:V128,1)+LARGE(M128:V128,2)+LARGE(M128:V128,3)+LARGE(M128:V128,4)+LARGE(M128:V128,5)</f>
        <v>0</v>
      </c>
      <c r="L128" s="5">
        <f>SUM(H128:K128)</f>
        <v>13.638228055783429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VLOOKUP(C128,игроки1,13,0)</f>
        <v>0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10">
        <f>VLOOKUP(Таблица2[[#This Row],[Surname Name]],Spisok!$A$5:$AA$196,23,0)</f>
        <v>0</v>
      </c>
      <c r="V128" s="21">
        <f>VLOOKUP(C128,игроки1,25,0)</f>
        <v>0</v>
      </c>
      <c r="W128" s="16">
        <f>COUNTIFS(M128:V128,"&gt;0")</f>
        <v>0</v>
      </c>
    </row>
    <row r="129" spans="1:23" s="25" customFormat="1" ht="12.75" customHeight="1" x14ac:dyDescent="0.25">
      <c r="A129" s="13">
        <v>114</v>
      </c>
      <c r="B129" s="13"/>
      <c r="C129" s="9" t="s">
        <v>216</v>
      </c>
      <c r="D129" s="9" t="s">
        <v>221</v>
      </c>
      <c r="E129" s="53">
        <f>VLOOKUP(C129,Spisok!$A$1:$AA$9681,5,0)</f>
        <v>1193</v>
      </c>
      <c r="F129" s="8">
        <f>VLOOKUP(C129,Spisok!$A$1:$AA$9681,2,0)</f>
        <v>0</v>
      </c>
      <c r="G129" s="8" t="str">
        <f>VLOOKUP(C129,Spisok!$A$1:$AA$9681,4,0)</f>
        <v>USA</v>
      </c>
      <c r="H129" s="10"/>
      <c r="I129" s="10">
        <v>12.92394343368856</v>
      </c>
      <c r="J129" s="10">
        <v>0</v>
      </c>
      <c r="K129" s="10">
        <f>LARGE(M129:V129,1)+LARGE(M129:V129,2)+LARGE(M129:V129,3)+LARGE(M129:V129,4)+LARGE(M129:V129,5)</f>
        <v>0</v>
      </c>
      <c r="L129" s="5">
        <f>SUM(H129:K129)</f>
        <v>12.92394343368856</v>
      </c>
      <c r="M129" s="10">
        <f>VLOOKUP(C129,игроки1,7,0)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VLOOKUP(C129,игроки1,13,0)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0</v>
      </c>
      <c r="T129" s="10">
        <f>VLOOKUP(C129,игроки1,21,0)</f>
        <v>0</v>
      </c>
      <c r="U129" s="10">
        <f>VLOOKUP(Таблица2[[#This Row],[Surname Name]],Spisok!$A$5:$AA$196,23,0)</f>
        <v>0</v>
      </c>
      <c r="V129" s="21">
        <f>VLOOKUP(C129,игроки1,25,0)</f>
        <v>0</v>
      </c>
      <c r="W129" s="16">
        <f>COUNTIFS(M129:V129,"&gt;0")</f>
        <v>0</v>
      </c>
    </row>
    <row r="130" spans="1:23" s="25" customFormat="1" ht="12.75" customHeight="1" x14ac:dyDescent="0.25">
      <c r="A130" s="13">
        <v>115</v>
      </c>
      <c r="B130" s="13"/>
      <c r="C130" s="9" t="s">
        <v>94</v>
      </c>
      <c r="D130" s="9" t="s">
        <v>174</v>
      </c>
      <c r="E130" s="53">
        <f>VLOOKUP(C130,Spisok!$A$1:$AA$9681,5,0)</f>
        <v>2400</v>
      </c>
      <c r="F130" s="8" t="str">
        <f>VLOOKUP(C130,Spisok!$A$1:$AA$9681,2,0)</f>
        <v>IGM</v>
      </c>
      <c r="G130" s="8" t="str">
        <f>VLOOKUP(C130,Spisok!$A$1:$AA$9681,4,0)</f>
        <v>EST</v>
      </c>
      <c r="H130" s="10">
        <v>12.92394343368856</v>
      </c>
      <c r="I130" s="10">
        <v>0</v>
      </c>
      <c r="J130" s="10">
        <v>0</v>
      </c>
      <c r="K130" s="10">
        <f>LARGE(M130:V130,1)+LARGE(M130:V130,2)+LARGE(M130:V130,3)+LARGE(M130:V130,4)+LARGE(M130:V130,5)</f>
        <v>0</v>
      </c>
      <c r="L130" s="5">
        <f>SUM(H130:K130)</f>
        <v>12.92394343368856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VLOOKUP(C130,игроки1,13,0)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VLOOKUP(Таблица2[[#This Row],[Surname Name]],Spisok!$A$5:$AA$196,23,0)</f>
        <v>0</v>
      </c>
      <c r="V130" s="21">
        <f>VLOOKUP(C130,игроки1,25,0)</f>
        <v>0</v>
      </c>
      <c r="W130" s="16">
        <f>COUNTIFS(M130:V130,"&gt;0")</f>
        <v>0</v>
      </c>
    </row>
    <row r="131" spans="1:23" s="25" customFormat="1" ht="12.75" customHeight="1" x14ac:dyDescent="0.25">
      <c r="A131" s="13">
        <v>116</v>
      </c>
      <c r="B131" s="13"/>
      <c r="C131" s="9" t="s">
        <v>103</v>
      </c>
      <c r="D131" s="9" t="s">
        <v>191</v>
      </c>
      <c r="E131" s="53">
        <f>VLOOKUP(C131,Spisok!$A$1:$AA$9681,5,0)</f>
        <v>1200</v>
      </c>
      <c r="F131" s="8">
        <f>VLOOKUP(C131,Spisok!$A$1:$AA$9681,2,0)</f>
        <v>0</v>
      </c>
      <c r="G131" s="8" t="str">
        <f>VLOOKUP(C131,Spisok!$A$1:$AA$9681,4,0)</f>
        <v>LAT</v>
      </c>
      <c r="H131" s="10">
        <v>12.914619164619165</v>
      </c>
      <c r="I131" s="10">
        <v>0</v>
      </c>
      <c r="J131" s="10">
        <v>0</v>
      </c>
      <c r="K131" s="10">
        <f>LARGE(M131:V131,1)+LARGE(M131:V131,2)+LARGE(M131:V131,3)+LARGE(M131:V131,4)+LARGE(M131:V131,5)</f>
        <v>0</v>
      </c>
      <c r="L131" s="5">
        <f>SUM(H131:K131)</f>
        <v>12.914619164619165</v>
      </c>
      <c r="M131" s="10">
        <f>VLOOKUP(C131,игроки1,7,0)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VLOOKUP(C131,игроки1,13,0)</f>
        <v>0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10">
        <f>VLOOKUP(Таблица2[[#This Row],[Surname Name]],Spisok!$A$5:$AA$196,23,0)</f>
        <v>0</v>
      </c>
      <c r="V131" s="21">
        <f>VLOOKUP(C131,игроки1,25,0)</f>
        <v>0</v>
      </c>
      <c r="W131" s="16">
        <f>COUNTIFS(M131:V131,"&gt;0")</f>
        <v>0</v>
      </c>
    </row>
    <row r="132" spans="1:23" s="25" customFormat="1" ht="12.75" customHeight="1" x14ac:dyDescent="0.25">
      <c r="A132" s="13">
        <v>118</v>
      </c>
      <c r="B132" s="13"/>
      <c r="C132" s="9" t="s">
        <v>279</v>
      </c>
      <c r="D132" s="9" t="s">
        <v>278</v>
      </c>
      <c r="E132" s="14">
        <f>VLOOKUP(C132,Spisok!$A$1:$AA$9681,5,0)</f>
        <v>1452.5804314810907</v>
      </c>
      <c r="F132" s="8">
        <f>VLOOKUP(C132,Spisok!$A$1:$AA$9681,2,0)</f>
        <v>0</v>
      </c>
      <c r="G132" s="8" t="str">
        <f>VLOOKUP(C132,Spisok!$A$1:$AA$9681,4,0)</f>
        <v>RUS</v>
      </c>
      <c r="H132" s="10"/>
      <c r="I132" s="10"/>
      <c r="J132" s="10">
        <v>12.501327480618782</v>
      </c>
      <c r="K132" s="10">
        <f>LARGE(M132:V132,1)+LARGE(M132:V132,2)+LARGE(M132:V132,3)+LARGE(M132:V132,4)+LARGE(M132:V132,5)</f>
        <v>0</v>
      </c>
      <c r="L132" s="5">
        <f>SUM(H132:K132)</f>
        <v>12.501327480618782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VLOOKUP(C132,игроки1,13,0)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VLOOKUP(Таблица2[[#This Row],[Surname Name]],Spisok!$A$5:$AA$196,23,0)</f>
        <v>0</v>
      </c>
      <c r="V132" s="21">
        <f>VLOOKUP(C132,игроки1,25,0)</f>
        <v>0</v>
      </c>
      <c r="W132" s="16">
        <f>COUNTIFS(M132:V132,"&gt;0")</f>
        <v>0</v>
      </c>
    </row>
    <row r="133" spans="1:23" s="25" customFormat="1" ht="12.75" customHeight="1" x14ac:dyDescent="0.25">
      <c r="A133" s="13">
        <v>119</v>
      </c>
      <c r="B133" s="13"/>
      <c r="C133" s="9" t="s">
        <v>98</v>
      </c>
      <c r="D133" s="9" t="s">
        <v>196</v>
      </c>
      <c r="E133" s="53">
        <f>VLOOKUP(C133,Spisok!$A$1:$AA$9681,5,0)</f>
        <v>1453.6</v>
      </c>
      <c r="F133" s="8">
        <f>VLOOKUP(C133,Spisok!$A$1:$AA$9681,2,0)</f>
        <v>0</v>
      </c>
      <c r="G133" s="8" t="str">
        <f>VLOOKUP(C133,Spisok!$A$1:$AA$9681,4,0)</f>
        <v>RUS</v>
      </c>
      <c r="H133" s="10">
        <v>0</v>
      </c>
      <c r="I133" s="10">
        <v>12.339181286549708</v>
      </c>
      <c r="J133" s="10">
        <v>0</v>
      </c>
      <c r="K133" s="10">
        <f>LARGE(M133:V133,1)+LARGE(M133:V133,2)+LARGE(M133:V133,3)+LARGE(M133:V133,4)+LARGE(M133:V133,5)</f>
        <v>0</v>
      </c>
      <c r="L133" s="5">
        <f>SUM(H133:K133)</f>
        <v>12.339181286549708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VLOOKUP(C133,игроки1,13,0)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10">
        <f>VLOOKUP(Таблица2[[#This Row],[Surname Name]],Spisok!$A$5:$AA$196,23,0)</f>
        <v>0</v>
      </c>
      <c r="V133" s="21">
        <f>VLOOKUP(C133,игроки1,25,0)</f>
        <v>0</v>
      </c>
      <c r="W133" s="16">
        <f>COUNTIFS(M133:V133,"&gt;0")</f>
        <v>0</v>
      </c>
    </row>
    <row r="134" spans="1:23" s="25" customFormat="1" ht="12.75" customHeight="1" x14ac:dyDescent="0.25">
      <c r="A134" s="13">
        <v>120</v>
      </c>
      <c r="B134" s="13"/>
      <c r="C134" s="9" t="s">
        <v>113</v>
      </c>
      <c r="D134" s="9" t="s">
        <v>207</v>
      </c>
      <c r="E134" s="53">
        <f>VLOOKUP(C134,Spisok!$A$1:$AA$9681,5,0)</f>
        <v>1474.6</v>
      </c>
      <c r="F134" s="8">
        <f>VLOOKUP(C134,Spisok!$A$1:$AA$9681,2,0)</f>
        <v>0</v>
      </c>
      <c r="G134" s="8" t="str">
        <f>VLOOKUP(C134,Spisok!$A$1:$AA$9681,4,0)</f>
        <v>BLR</v>
      </c>
      <c r="H134" s="10">
        <v>0</v>
      </c>
      <c r="I134" s="10">
        <v>12.339181286549708</v>
      </c>
      <c r="J134" s="10">
        <v>0</v>
      </c>
      <c r="K134" s="10">
        <f>LARGE(M134:V134,1)+LARGE(M134:V134,2)+LARGE(M134:V134,3)+LARGE(M134:V134,4)+LARGE(M134:V134,5)</f>
        <v>0</v>
      </c>
      <c r="L134" s="5">
        <f>SUM(H134:K134)</f>
        <v>12.339181286549708</v>
      </c>
      <c r="M134" s="10">
        <f>VLOOKUP(C134,игроки1,7,0)</f>
        <v>0</v>
      </c>
      <c r="N134" s="10">
        <f>VLOOKUP(C134,игроки1,9,0)</f>
        <v>0</v>
      </c>
      <c r="O134" s="10">
        <f>VLOOKUP(C134,игроки1,11,0)</f>
        <v>0</v>
      </c>
      <c r="P134" s="10">
        <f>VLOOKUP(C134,игроки1,13,0)</f>
        <v>0</v>
      </c>
      <c r="Q134" s="10">
        <f>VLOOKUP(C134,игроки1,15,0)</f>
        <v>0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10">
        <f>VLOOKUP(Таблица2[[#This Row],[Surname Name]],Spisok!$A$5:$AA$196,23,0)</f>
        <v>0</v>
      </c>
      <c r="V134" s="21">
        <f>VLOOKUP(C134,игроки1,25,0)</f>
        <v>0</v>
      </c>
      <c r="W134" s="16">
        <f>COUNTIFS(M134:V134,"&gt;0")</f>
        <v>0</v>
      </c>
    </row>
    <row r="135" spans="1:23" s="25" customFormat="1" ht="12.75" customHeight="1" x14ac:dyDescent="0.25">
      <c r="A135" s="13">
        <v>121</v>
      </c>
      <c r="B135" s="13"/>
      <c r="C135" s="9" t="s">
        <v>81</v>
      </c>
      <c r="D135" s="9" t="s">
        <v>186</v>
      </c>
      <c r="E135" s="53">
        <f>VLOOKUP(C135,Spisok!$A$1:$AA$9681,5,0)</f>
        <v>1403.6</v>
      </c>
      <c r="F135" s="8">
        <f>VLOOKUP(C135,Spisok!$A$1:$AA$9681,2,0)</f>
        <v>0</v>
      </c>
      <c r="G135" s="8" t="str">
        <f>VLOOKUP(C135,Spisok!$A$1:$AA$9681,4,0)</f>
        <v>RUS</v>
      </c>
      <c r="H135" s="10">
        <v>5.4760891159358591</v>
      </c>
      <c r="I135" s="10">
        <v>6.6563467492260067</v>
      </c>
      <c r="J135" s="10">
        <v>0</v>
      </c>
      <c r="K135" s="10">
        <f>LARGE(M135:V135,1)+LARGE(M135:V135,2)+LARGE(M135:V135,3)+LARGE(M135:V135,4)+LARGE(M135:V135,5)</f>
        <v>0</v>
      </c>
      <c r="L135" s="5">
        <f>SUM(H135:K135)</f>
        <v>12.132435865161867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VLOOKUP(C135,игроки1,13,0)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10">
        <f>VLOOKUP(Таблица2[[#This Row],[Surname Name]],Spisok!$A$5:$AA$196,23,0)</f>
        <v>0</v>
      </c>
      <c r="V135" s="21">
        <f>VLOOKUP(C135,игроки1,25,0)</f>
        <v>0</v>
      </c>
      <c r="W135" s="16">
        <f>COUNTIFS(M135:V135,"&gt;0")</f>
        <v>0</v>
      </c>
    </row>
    <row r="136" spans="1:23" s="25" customFormat="1" ht="12.75" customHeight="1" x14ac:dyDescent="0.25">
      <c r="A136" s="13">
        <v>122</v>
      </c>
      <c r="B136" s="13"/>
      <c r="C136" s="9" t="s">
        <v>90</v>
      </c>
      <c r="D136" s="9" t="s">
        <v>203</v>
      </c>
      <c r="E136" s="53">
        <f>VLOOKUP(C136,Spisok!$A$1:$AA$9681,5,0)</f>
        <v>1227.8</v>
      </c>
      <c r="F136" s="8">
        <f>VLOOKUP(C136,Spisok!$A$1:$AA$9681,2,0)</f>
        <v>0</v>
      </c>
      <c r="G136" s="8" t="str">
        <f>VLOOKUP(C136,Spisok!$A$1:$AA$9681,4,0)</f>
        <v>BLR</v>
      </c>
      <c r="H136" s="10">
        <v>4.8500000000000005</v>
      </c>
      <c r="I136" s="10">
        <v>6.6563467492260067</v>
      </c>
      <c r="J136" s="10">
        <v>0</v>
      </c>
      <c r="K136" s="10">
        <f>LARGE(M136:V136,1)+LARGE(M136:V136,2)+LARGE(M136:V136,3)+LARGE(M136:V136,4)+LARGE(M136:V136,5)</f>
        <v>0</v>
      </c>
      <c r="L136" s="5">
        <f>SUM(H136:K136)</f>
        <v>11.506346749226008</v>
      </c>
      <c r="M136" s="10">
        <f>VLOOKUP(C136,игроки1,7,0)</f>
        <v>0</v>
      </c>
      <c r="N136" s="10">
        <f>VLOOKUP(C136,игроки1,9,0)</f>
        <v>0</v>
      </c>
      <c r="O136" s="10">
        <f>VLOOKUP(C136,игроки1,11,0)</f>
        <v>0</v>
      </c>
      <c r="P136" s="10">
        <f>VLOOKUP(C136,игроки1,13,0)</f>
        <v>0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</v>
      </c>
      <c r="T136" s="10">
        <f>VLOOKUP(C136,игроки1,21,0)</f>
        <v>0</v>
      </c>
      <c r="U136" s="10">
        <f>VLOOKUP(Таблица2[[#This Row],[Surname Name]],Spisok!$A$5:$AA$196,23,0)</f>
        <v>0</v>
      </c>
      <c r="V136" s="21">
        <f>VLOOKUP(C136,игроки1,25,0)</f>
        <v>0</v>
      </c>
      <c r="W136" s="16">
        <f>COUNTIFS(M136:V136,"&gt;0")</f>
        <v>0</v>
      </c>
    </row>
    <row r="137" spans="1:23" s="25" customFormat="1" ht="12.75" customHeight="1" x14ac:dyDescent="0.25">
      <c r="A137" s="13">
        <v>123</v>
      </c>
      <c r="B137" s="13"/>
      <c r="C137" s="9" t="s">
        <v>56</v>
      </c>
      <c r="D137" s="9" t="s">
        <v>272</v>
      </c>
      <c r="E137" s="53">
        <f>VLOOKUP(C137,Spisok!$A$1:$AA$9681,5,0)</f>
        <v>1622</v>
      </c>
      <c r="F137" s="8">
        <f>VLOOKUP(C137,Spisok!$A$1:$AA$9681,2,0)</f>
        <v>0</v>
      </c>
      <c r="G137" s="8" t="str">
        <f>VLOOKUP(C137,Spisok!$A$1:$AA$9681,4,0)</f>
        <v>GER</v>
      </c>
      <c r="H137" s="10">
        <v>0</v>
      </c>
      <c r="I137" s="10">
        <v>11.306112203489102</v>
      </c>
      <c r="J137" s="10">
        <v>0</v>
      </c>
      <c r="K137" s="10">
        <f>LARGE(M137:V137,1)+LARGE(M137:V137,2)+LARGE(M137:V137,3)+LARGE(M137:V137,4)+LARGE(M137:V137,5)</f>
        <v>0</v>
      </c>
      <c r="L137" s="5">
        <f>SUM(H137:K137)</f>
        <v>11.306112203489102</v>
      </c>
      <c r="M137" s="10">
        <f>VLOOKUP(C137,игроки1,7,0)</f>
        <v>0</v>
      </c>
      <c r="N137" s="10">
        <f>VLOOKUP(C137,игроки1,9,0)</f>
        <v>0</v>
      </c>
      <c r="O137" s="10">
        <f>VLOOKUP(C137,игроки1,11,0)</f>
        <v>0</v>
      </c>
      <c r="P137" s="10">
        <f>VLOOKUP(C137,игроки1,13,0)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0</v>
      </c>
      <c r="U137" s="10">
        <f>VLOOKUP(Таблица2[[#This Row],[Surname Name]],Spisok!$A$5:$AA$196,23,0)</f>
        <v>0</v>
      </c>
      <c r="V137" s="21">
        <f>VLOOKUP(C137,игроки1,25,0)</f>
        <v>0</v>
      </c>
      <c r="W137" s="16">
        <f>COUNTIFS(M137:V137,"&gt;0")</f>
        <v>0</v>
      </c>
    </row>
    <row r="138" spans="1:23" s="25" customFormat="1" ht="12.75" customHeight="1" x14ac:dyDescent="0.25">
      <c r="A138" s="13">
        <v>125</v>
      </c>
      <c r="B138" s="13"/>
      <c r="C138" s="14" t="s">
        <v>245</v>
      </c>
      <c r="D138" s="14" t="s">
        <v>246</v>
      </c>
      <c r="E138" s="53">
        <f>VLOOKUP(C138,Spisok!$A$1:$AA$9681,5,0)</f>
        <v>1266.6244382906211</v>
      </c>
      <c r="F138" s="8">
        <f>VLOOKUP(C138,Spisok!$A$1:$AA$9681,2,0)</f>
        <v>0</v>
      </c>
      <c r="G138" s="8" t="str">
        <f>VLOOKUP(C138,Spisok!$A$1:$AA$9681,4,0)</f>
        <v>RUS</v>
      </c>
      <c r="H138" s="10"/>
      <c r="I138" s="10">
        <v>10.432684052883607</v>
      </c>
      <c r="J138" s="10">
        <v>0</v>
      </c>
      <c r="K138" s="10">
        <f>LARGE(M138:V138,1)+LARGE(M138:V138,2)+LARGE(M138:V138,3)+LARGE(M138:V138,4)+LARGE(M138:V138,5)</f>
        <v>0</v>
      </c>
      <c r="L138" s="5">
        <f>SUM(H138:K138)</f>
        <v>10.432684052883607</v>
      </c>
      <c r="M138" s="10">
        <f>VLOOKUP(C138,игроки1,7,0)</f>
        <v>0</v>
      </c>
      <c r="N138" s="10">
        <f>VLOOKUP(C138,игроки1,9,0)</f>
        <v>0</v>
      </c>
      <c r="O138" s="10">
        <f>VLOOKUP(C138,игроки1,11,0)</f>
        <v>0</v>
      </c>
      <c r="P138" s="10">
        <f>VLOOKUP(C138,игроки1,13,0)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0</v>
      </c>
      <c r="U138" s="10">
        <f>VLOOKUP(Таблица2[[#This Row],[Surname Name]],Spisok!$A$5:$AA$196,23,0)</f>
        <v>0</v>
      </c>
      <c r="V138" s="21">
        <f>VLOOKUP(C138,игроки1,25,0)</f>
        <v>0</v>
      </c>
      <c r="W138" s="16">
        <f>COUNTIFS(M138:V138,"&gt;0")</f>
        <v>0</v>
      </c>
    </row>
    <row r="139" spans="1:23" s="25" customFormat="1" ht="12.75" customHeight="1" x14ac:dyDescent="0.25">
      <c r="A139" s="13">
        <v>126</v>
      </c>
      <c r="B139" s="13"/>
      <c r="C139" s="9" t="s">
        <v>44</v>
      </c>
      <c r="D139" s="9" t="s">
        <v>195</v>
      </c>
      <c r="E139" s="53">
        <f>VLOOKUP(C139,Spisok!$A$1:$AA$9681,5,0)</f>
        <v>1200</v>
      </c>
      <c r="F139" s="8">
        <f>VLOOKUP(C139,Spisok!$A$1:$AA$9681,2,0)</f>
        <v>0</v>
      </c>
      <c r="G139" s="8" t="str">
        <f>VLOOKUP(C139,Spisok!$A$1:$AA$9681,4,0)</f>
        <v>USA</v>
      </c>
      <c r="H139" s="10">
        <v>10.372960372960373</v>
      </c>
      <c r="I139" s="10">
        <v>0</v>
      </c>
      <c r="J139" s="10">
        <v>0</v>
      </c>
      <c r="K139" s="10">
        <f>LARGE(M139:V139,1)+LARGE(M139:V139,2)+LARGE(M139:V139,3)+LARGE(M139:V139,4)+LARGE(M139:V139,5)</f>
        <v>0</v>
      </c>
      <c r="L139" s="5">
        <f>SUM(H139:K139)</f>
        <v>10.372960372960373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VLOOKUP(C139,игроки1,13,0)</f>
        <v>0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10">
        <f>VLOOKUP(Таблица2[[#This Row],[Surname Name]],Spisok!$A$5:$AA$196,23,0)</f>
        <v>0</v>
      </c>
      <c r="V139" s="21">
        <f>VLOOKUP(C139,игроки1,25,0)</f>
        <v>0</v>
      </c>
      <c r="W139" s="16">
        <f>COUNTIFS(M139:V139,"&gt;0")</f>
        <v>0</v>
      </c>
    </row>
    <row r="140" spans="1:23" s="25" customFormat="1" ht="12.75" customHeight="1" x14ac:dyDescent="0.25">
      <c r="A140" s="13">
        <v>127</v>
      </c>
      <c r="B140" s="13"/>
      <c r="C140" s="9" t="s">
        <v>104</v>
      </c>
      <c r="D140" s="9" t="s">
        <v>185</v>
      </c>
      <c r="E140" s="53">
        <f>VLOOKUP(C140,Spisok!$A$1:$AA$9681,5,0)</f>
        <v>1800</v>
      </c>
      <c r="F140" s="8">
        <f>VLOOKUP(C140,Spisok!$A$1:$AA$9681,2,0)</f>
        <v>0</v>
      </c>
      <c r="G140" s="8" t="str">
        <f>VLOOKUP(C140,Spisok!$A$1:$AA$9681,4,0)</f>
        <v>EST</v>
      </c>
      <c r="H140" s="10">
        <v>9.9568318318318312</v>
      </c>
      <c r="I140" s="10">
        <v>0</v>
      </c>
      <c r="J140" s="10">
        <v>0</v>
      </c>
      <c r="K140" s="10">
        <f>LARGE(M140:V140,1)+LARGE(M140:V140,2)+LARGE(M140:V140,3)+LARGE(M140:V140,4)+LARGE(M140:V140,5)</f>
        <v>0</v>
      </c>
      <c r="L140" s="5">
        <f>SUM(H140:K140)</f>
        <v>9.9568318318318312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VLOOKUP(C140,игроки1,13,0)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VLOOKUP(Таблица2[[#This Row],[Surname Name]],Spisok!$A$5:$AA$196,23,0)</f>
        <v>0</v>
      </c>
      <c r="V140" s="21">
        <f>VLOOKUP(C140,игроки1,25,0)</f>
        <v>0</v>
      </c>
      <c r="W140" s="16">
        <f>COUNTIFS(M140:V140,"&gt;0")</f>
        <v>0</v>
      </c>
    </row>
    <row r="141" spans="1:23" s="25" customFormat="1" ht="12.75" customHeight="1" x14ac:dyDescent="0.25">
      <c r="A141" s="13">
        <v>128</v>
      </c>
      <c r="B141" s="13"/>
      <c r="C141" s="9" t="s">
        <v>110</v>
      </c>
      <c r="D141" s="9" t="s">
        <v>199</v>
      </c>
      <c r="E141" s="53">
        <f>VLOOKUP(C141,Spisok!$A$1:$AA$9681,5,0)</f>
        <v>1892.8929688148212</v>
      </c>
      <c r="F141" s="8">
        <f>VLOOKUP(C141,Spisok!$A$1:$AA$9681,2,0)</f>
        <v>0</v>
      </c>
      <c r="G141" s="8" t="str">
        <f>VLOOKUP(C141,Spisok!$A$1:$AA$9681,4,0)</f>
        <v>EST</v>
      </c>
      <c r="H141" s="10">
        <v>0</v>
      </c>
      <c r="I141" s="10">
        <v>9.7910021823065296</v>
      </c>
      <c r="J141" s="10">
        <v>0</v>
      </c>
      <c r="K141" s="10">
        <f>LARGE(M141:V141,1)+LARGE(M141:V141,2)+LARGE(M141:V141,3)+LARGE(M141:V141,4)+LARGE(M141:V141,5)</f>
        <v>0</v>
      </c>
      <c r="L141" s="5">
        <f>SUM(H141:K141)</f>
        <v>9.7910021823065296</v>
      </c>
      <c r="M141" s="10">
        <f>VLOOKUP(C141,игроки1,7,0)</f>
        <v>0</v>
      </c>
      <c r="N141" s="10">
        <f>VLOOKUP(C141,игроки1,9,0)</f>
        <v>0</v>
      </c>
      <c r="O141" s="10">
        <f>VLOOKUP(C141,игроки1,11,0)</f>
        <v>0</v>
      </c>
      <c r="P141" s="10">
        <f>VLOOKUP(C141,игроки1,13,0)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10">
        <f>VLOOKUP(Таблица2[[#This Row],[Surname Name]],Spisok!$A$5:$AA$196,23,0)</f>
        <v>0</v>
      </c>
      <c r="V141" s="21">
        <f>VLOOKUP(C141,игроки1,25,0)</f>
        <v>0</v>
      </c>
      <c r="W141" s="16">
        <f>COUNTIFS(M141:V141,"&gt;0")</f>
        <v>0</v>
      </c>
    </row>
    <row r="142" spans="1:23" s="25" customFormat="1" ht="12.75" customHeight="1" x14ac:dyDescent="0.25">
      <c r="A142" s="13">
        <v>130</v>
      </c>
      <c r="B142" s="13"/>
      <c r="C142" s="9" t="s">
        <v>118</v>
      </c>
      <c r="D142" s="9" t="s">
        <v>204</v>
      </c>
      <c r="E142" s="53">
        <f>VLOOKUP(C142,Spisok!$A$1:$AA$9681,5,0)</f>
        <v>1209.4578496654528</v>
      </c>
      <c r="F142" s="8">
        <f>VLOOKUP(C142,Spisok!$A$1:$AA$9681,2,0)</f>
        <v>0</v>
      </c>
      <c r="G142" s="8" t="str">
        <f>VLOOKUP(C142,Spisok!$A$1:$AA$9681,4,0)</f>
        <v>RUS</v>
      </c>
      <c r="H142" s="10">
        <v>4.8500000000000005</v>
      </c>
      <c r="I142" s="10">
        <v>4.4274732953978235</v>
      </c>
      <c r="J142" s="10">
        <v>0</v>
      </c>
      <c r="K142" s="10">
        <f>LARGE(M142:V142,1)+LARGE(M142:V142,2)+LARGE(M142:V142,3)+LARGE(M142:V142,4)+LARGE(M142:V142,5)</f>
        <v>0</v>
      </c>
      <c r="L142" s="5">
        <f>SUM(H142:K142)</f>
        <v>9.2774732953978241</v>
      </c>
      <c r="M142" s="10">
        <f>VLOOKUP(C142,игроки1,7,0)</f>
        <v>0</v>
      </c>
      <c r="N142" s="10">
        <f>VLOOKUP(C142,игроки1,9,0)</f>
        <v>0</v>
      </c>
      <c r="O142" s="10">
        <f>VLOOKUP(C142,игроки1,11,0)</f>
        <v>0</v>
      </c>
      <c r="P142" s="10">
        <f>VLOOKUP(C142,игроки1,13,0)</f>
        <v>0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</v>
      </c>
      <c r="U142" s="10">
        <f>VLOOKUP(Таблица2[[#This Row],[Surname Name]],Spisok!$A$5:$AA$196,23,0)</f>
        <v>0</v>
      </c>
      <c r="V142" s="21">
        <f>VLOOKUP(C142,игроки1,25,0)</f>
        <v>0</v>
      </c>
      <c r="W142" s="16">
        <f>COUNTIFS(M142:V142,"&gt;0")</f>
        <v>0</v>
      </c>
    </row>
    <row r="143" spans="1:23" s="25" customFormat="1" ht="12.75" customHeight="1" x14ac:dyDescent="0.25">
      <c r="A143" s="13">
        <v>131</v>
      </c>
      <c r="B143" s="13"/>
      <c r="C143" s="9" t="s">
        <v>55</v>
      </c>
      <c r="D143" s="9" t="s">
        <v>209</v>
      </c>
      <c r="E143" s="53">
        <f>VLOOKUP(C143,Spisok!$A$1:$AA$9681,5,0)</f>
        <v>1245</v>
      </c>
      <c r="F143" s="8">
        <f>VLOOKUP(C143,Spisok!$A$1:$AA$9681,2,0)</f>
        <v>0</v>
      </c>
      <c r="G143" s="8" t="str">
        <f>VLOOKUP(C143,Spisok!$A$1:$AA$9681,4,0)</f>
        <v>GER</v>
      </c>
      <c r="H143" s="10">
        <v>0.88230461690125417</v>
      </c>
      <c r="I143" s="10">
        <v>8.3786477125126275</v>
      </c>
      <c r="J143" s="10">
        <v>0</v>
      </c>
      <c r="K143" s="10">
        <f>LARGE(M143:V143,1)+LARGE(M143:V143,2)+LARGE(M143:V143,3)+LARGE(M143:V143,4)+LARGE(M143:V143,5)</f>
        <v>0</v>
      </c>
      <c r="L143" s="5">
        <f>SUM(H143:K143)</f>
        <v>9.2609523294138825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VLOOKUP(C143,игроки1,13,0)</f>
        <v>0</v>
      </c>
      <c r="Q143" s="10">
        <f>VLOOKUP(C143,игроки1,15,0)</f>
        <v>0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0</v>
      </c>
      <c r="U143" s="10">
        <f>VLOOKUP(Таблица2[[#This Row],[Surname Name]],Spisok!$A$5:$AA$196,23,0)</f>
        <v>0</v>
      </c>
      <c r="V143" s="21">
        <f>VLOOKUP(C143,игроки1,25,0)</f>
        <v>0</v>
      </c>
      <c r="W143" s="16">
        <f>COUNTIFS(M143:V143,"&gt;0")</f>
        <v>0</v>
      </c>
    </row>
    <row r="144" spans="1:23" s="25" customFormat="1" ht="12.75" customHeight="1" x14ac:dyDescent="0.25">
      <c r="A144" s="13">
        <v>133</v>
      </c>
      <c r="B144" s="13"/>
      <c r="C144" s="9" t="s">
        <v>217</v>
      </c>
      <c r="D144" s="9" t="s">
        <v>222</v>
      </c>
      <c r="E144" s="53">
        <f>VLOOKUP(C144,Spisok!$A$1:$AA$9681,5,0)</f>
        <v>1173</v>
      </c>
      <c r="F144" s="8">
        <f>VLOOKUP(C144,Spisok!$A$1:$AA$9681,2,0)</f>
        <v>0</v>
      </c>
      <c r="G144" s="8" t="str">
        <f>VLOOKUP(C144,Spisok!$A$1:$AA$9681,4,0)</f>
        <v>USA</v>
      </c>
      <c r="H144" s="10"/>
      <c r="I144" s="10">
        <v>9.142136248948697</v>
      </c>
      <c r="J144" s="10">
        <v>0</v>
      </c>
      <c r="K144" s="10">
        <f>LARGE(M144:V144,1)+LARGE(M144:V144,2)+LARGE(M144:V144,3)+LARGE(M144:V144,4)+LARGE(M144:V144,5)</f>
        <v>0</v>
      </c>
      <c r="L144" s="5">
        <f>SUM(H144:K144)</f>
        <v>9.142136248948697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VLOOKUP(C144,игроки1,13,0)</f>
        <v>0</v>
      </c>
      <c r="Q144" s="10">
        <f>VLOOKUP(C144,игроки1,15,0)</f>
        <v>0</v>
      </c>
      <c r="R144" s="10">
        <f>VLOOKUP(C144,игроки1,17,0)</f>
        <v>0</v>
      </c>
      <c r="S144" s="10">
        <f>VLOOKUP(C144,игроки1,19,0)</f>
        <v>0</v>
      </c>
      <c r="T144" s="10">
        <f>VLOOKUP(C144,игроки1,21,0)</f>
        <v>0</v>
      </c>
      <c r="U144" s="10">
        <f>VLOOKUP(Таблица2[[#This Row],[Surname Name]],Spisok!$A$5:$AA$196,23,0)</f>
        <v>0</v>
      </c>
      <c r="V144" s="21">
        <f>VLOOKUP(C144,игроки1,25,0)</f>
        <v>0</v>
      </c>
      <c r="W144" s="16">
        <f>COUNTIFS(M144:V144,"&gt;0")</f>
        <v>0</v>
      </c>
    </row>
    <row r="145" spans="1:23" s="25" customFormat="1" ht="12.75" customHeight="1" x14ac:dyDescent="0.25">
      <c r="A145" s="13">
        <v>134</v>
      </c>
      <c r="B145" s="13"/>
      <c r="C145" s="9" t="s">
        <v>147</v>
      </c>
      <c r="D145" s="9" t="s">
        <v>214</v>
      </c>
      <c r="E145" s="53">
        <f>VLOOKUP(C145,Spisok!$A$1:$AA$9681,5,0)</f>
        <v>1430</v>
      </c>
      <c r="F145" s="8">
        <f>VLOOKUP(C145,Spisok!$A$1:$AA$9681,2,0)</f>
        <v>0</v>
      </c>
      <c r="G145" s="8" t="str">
        <f>VLOOKUP(C145,Spisok!$A$1:$AA$9681,4,0)</f>
        <v>GER</v>
      </c>
      <c r="H145" s="10">
        <v>0</v>
      </c>
      <c r="I145" s="10">
        <v>8.6649550706033374</v>
      </c>
      <c r="J145" s="10">
        <v>0</v>
      </c>
      <c r="K145" s="10">
        <f>LARGE(M145:V145,1)+LARGE(M145:V145,2)+LARGE(M145:V145,3)+LARGE(M145:V145,4)+LARGE(M145:V145,5)</f>
        <v>0</v>
      </c>
      <c r="L145" s="5">
        <f>SUM(H145:K145)</f>
        <v>8.6649550706033374</v>
      </c>
      <c r="M145" s="10">
        <f>VLOOKUP(C145,игроки1,7,0)</f>
        <v>0</v>
      </c>
      <c r="N145" s="10">
        <f>VLOOKUP(C145,игроки1,9,0)</f>
        <v>0</v>
      </c>
      <c r="O145" s="10">
        <f>VLOOKUP(C145,игроки1,11,0)</f>
        <v>0</v>
      </c>
      <c r="P145" s="10">
        <f>VLOOKUP(C145,игроки1,13,0)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0</v>
      </c>
      <c r="U145" s="10">
        <f>VLOOKUP(Таблица2[[#This Row],[Surname Name]],Spisok!$A$5:$AA$196,23,0)</f>
        <v>0</v>
      </c>
      <c r="V145" s="21">
        <f>VLOOKUP(C145,игроки1,25,0)</f>
        <v>0</v>
      </c>
      <c r="W145" s="16">
        <f>COUNTIFS(M145:V145,"&gt;0")</f>
        <v>0</v>
      </c>
    </row>
    <row r="146" spans="1:23" s="25" customFormat="1" ht="12.75" customHeight="1" x14ac:dyDescent="0.25">
      <c r="A146" s="13">
        <v>135</v>
      </c>
      <c r="B146" s="13"/>
      <c r="C146" s="9" t="s">
        <v>75</v>
      </c>
      <c r="D146" s="9" t="s">
        <v>197</v>
      </c>
      <c r="E146" s="53">
        <f>VLOOKUP(C146,Spisok!$A$1:$AA$9681,5,0)</f>
        <v>1600</v>
      </c>
      <c r="F146" s="8">
        <f>VLOOKUP(C146,Spisok!$A$1:$AA$9681,2,0)</f>
        <v>0</v>
      </c>
      <c r="G146" s="8" t="str">
        <f>VLOOKUP(C146,Spisok!$A$1:$AA$9681,4,0)</f>
        <v>LAT</v>
      </c>
      <c r="H146" s="10">
        <v>8.507410636442895</v>
      </c>
      <c r="I146" s="10">
        <v>0</v>
      </c>
      <c r="J146" s="10">
        <v>0</v>
      </c>
      <c r="K146" s="10">
        <f>LARGE(M146:V146,1)+LARGE(M146:V146,2)+LARGE(M146:V146,3)+LARGE(M146:V146,4)+LARGE(M146:V146,5)</f>
        <v>0</v>
      </c>
      <c r="L146" s="5">
        <f>SUM(H146:K146)</f>
        <v>8.507410636442895</v>
      </c>
      <c r="M146" s="10">
        <f>VLOOKUP(C146,игроки1,7,0)</f>
        <v>0</v>
      </c>
      <c r="N146" s="10">
        <f>VLOOKUP(C146,игроки1,9,0)</f>
        <v>0</v>
      </c>
      <c r="O146" s="10">
        <f>VLOOKUP(C146,игроки1,11,0)</f>
        <v>0</v>
      </c>
      <c r="P146" s="10">
        <f>VLOOKUP(C146,игроки1,13,0)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0</v>
      </c>
      <c r="U146" s="10">
        <f>VLOOKUP(Таблица2[[#This Row],[Surname Name]],Spisok!$A$5:$AA$196,23,0)</f>
        <v>0</v>
      </c>
      <c r="V146" s="21">
        <f>VLOOKUP(C146,игроки1,25,0)</f>
        <v>0</v>
      </c>
      <c r="W146" s="16">
        <f>COUNTIFS(M146:V146,"&gt;0")</f>
        <v>0</v>
      </c>
    </row>
    <row r="147" spans="1:23" s="25" customFormat="1" ht="12.75" customHeight="1" x14ac:dyDescent="0.25">
      <c r="A147" s="13">
        <v>136</v>
      </c>
      <c r="B147" s="13"/>
      <c r="C147" s="9" t="s">
        <v>145</v>
      </c>
      <c r="D147" s="9" t="s">
        <v>189</v>
      </c>
      <c r="E147" s="53">
        <f>VLOOKUP(C147,Spisok!$A$1:$AA$9681,5,0)</f>
        <v>1600</v>
      </c>
      <c r="F147" s="8">
        <f>VLOOKUP(C147,Spisok!$A$1:$AA$9681,2,0)</f>
        <v>0</v>
      </c>
      <c r="G147" s="8" t="str">
        <f>VLOOKUP(C147,Spisok!$A$1:$AA$9681,4,0)</f>
        <v>BLR</v>
      </c>
      <c r="H147" s="10">
        <v>8.1521739130434785</v>
      </c>
      <c r="I147" s="10">
        <v>0</v>
      </c>
      <c r="J147" s="10">
        <v>0</v>
      </c>
      <c r="K147" s="10">
        <f>LARGE(M147:V147,1)+LARGE(M147:V147,2)+LARGE(M147:V147,3)+LARGE(M147:V147,4)+LARGE(M147:V147,5)</f>
        <v>0</v>
      </c>
      <c r="L147" s="5">
        <f>SUM(H147:K147)</f>
        <v>8.1521739130434785</v>
      </c>
      <c r="M147" s="10">
        <f>VLOOKUP(C147,игроки1,7,0)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VLOOKUP(C147,игроки1,13,0)</f>
        <v>0</v>
      </c>
      <c r="Q147" s="10">
        <f>VLOOKUP(C147,игроки1,15,0)</f>
        <v>0</v>
      </c>
      <c r="R147" s="10">
        <f>VLOOKUP(C147,игроки1,17,0)</f>
        <v>0</v>
      </c>
      <c r="S147" s="10">
        <f>VLOOKUP(C147,игроки1,19,0)</f>
        <v>0</v>
      </c>
      <c r="T147" s="10">
        <f>VLOOKUP(C147,игроки1,21,0)</f>
        <v>0</v>
      </c>
      <c r="U147" s="10">
        <f>VLOOKUP(Таблица2[[#This Row],[Surname Name]],Spisok!$A$5:$AA$196,23,0)</f>
        <v>0</v>
      </c>
      <c r="V147" s="21">
        <f>VLOOKUP(C147,игроки1,25,0)</f>
        <v>0</v>
      </c>
      <c r="W147" s="16">
        <f>COUNTIFS(M147:V147,"&gt;0")</f>
        <v>0</v>
      </c>
    </row>
    <row r="148" spans="1:23" s="25" customFormat="1" ht="12.75" customHeight="1" x14ac:dyDescent="0.25">
      <c r="A148" s="13">
        <v>138</v>
      </c>
      <c r="B148" s="13"/>
      <c r="C148" s="9" t="s">
        <v>58</v>
      </c>
      <c r="D148" s="9" t="s">
        <v>198</v>
      </c>
      <c r="E148" s="53">
        <f>VLOOKUP(C148,Spisok!$A$1:$AA$9681,5,0)</f>
        <v>1800</v>
      </c>
      <c r="F148" s="8">
        <f>VLOOKUP(C148,Spisok!$A$1:$AA$9681,2,0)</f>
        <v>0</v>
      </c>
      <c r="G148" s="8" t="str">
        <f>VLOOKUP(C148,Spisok!$A$1:$AA$9681,4,0)</f>
        <v>EST</v>
      </c>
      <c r="H148" s="10">
        <v>7.0734797297297298</v>
      </c>
      <c r="I148" s="10">
        <v>0</v>
      </c>
      <c r="J148" s="10">
        <v>0</v>
      </c>
      <c r="K148" s="10">
        <f>LARGE(M148:V148,1)+LARGE(M148:V148,2)+LARGE(M148:V148,3)+LARGE(M148:V148,4)+LARGE(M148:V148,5)</f>
        <v>0</v>
      </c>
      <c r="L148" s="5">
        <f>SUM(H148:K148)</f>
        <v>7.0734797297297298</v>
      </c>
      <c r="M148" s="10">
        <f>VLOOKUP(C148,игроки1,7,0)</f>
        <v>0</v>
      </c>
      <c r="N148" s="10">
        <f>VLOOKUP(C148,игроки1,9,0)</f>
        <v>0</v>
      </c>
      <c r="O148" s="10">
        <f>VLOOKUP(C148,игроки1,11,0)</f>
        <v>0</v>
      </c>
      <c r="P148" s="10">
        <f>VLOOKUP(C148,игроки1,13,0)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0</v>
      </c>
      <c r="U148" s="10">
        <f>VLOOKUP(Таблица2[[#This Row],[Surname Name]],Spisok!$A$5:$AA$196,23,0)</f>
        <v>0</v>
      </c>
      <c r="V148" s="21">
        <f>VLOOKUP(C148,игроки1,25,0)</f>
        <v>0</v>
      </c>
      <c r="W148" s="16">
        <f>COUNTIFS(M148:V148,"&gt;0")</f>
        <v>0</v>
      </c>
    </row>
    <row r="149" spans="1:23" s="25" customFormat="1" ht="12.75" customHeight="1" x14ac:dyDescent="0.25">
      <c r="A149" s="13">
        <v>139</v>
      </c>
      <c r="B149" s="13"/>
      <c r="C149" s="14" t="s">
        <v>230</v>
      </c>
      <c r="D149" s="9" t="s">
        <v>332</v>
      </c>
      <c r="E149" s="53">
        <f>VLOOKUP(C149,Spisok!$A$1:$AA$9681,5,0)</f>
        <v>1434.275396664807</v>
      </c>
      <c r="F149" s="8">
        <f>VLOOKUP(C149,Spisok!$A$1:$AA$9681,2,0)</f>
        <v>0</v>
      </c>
      <c r="G149" s="8" t="str">
        <f>VLOOKUP(C149,Spisok!$A$1:$AA$9681,4,0)</f>
        <v>LAT</v>
      </c>
      <c r="H149" s="10"/>
      <c r="I149" s="10">
        <v>6.77522349936143</v>
      </c>
      <c r="J149" s="10">
        <v>0</v>
      </c>
      <c r="K149" s="10">
        <f>LARGE(M149:V149,1)+LARGE(M149:V149,2)+LARGE(M149:V149,3)+LARGE(M149:V149,4)+LARGE(M149:V149,5)</f>
        <v>0</v>
      </c>
      <c r="L149" s="5">
        <f>SUM(H149:K149)</f>
        <v>6.77522349936143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0</v>
      </c>
      <c r="P149" s="10">
        <f>VLOOKUP(C149,игроки1,13,0)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10">
        <f>VLOOKUP(Таблица2[[#This Row],[Surname Name]],Spisok!$A$5:$AA$196,23,0)</f>
        <v>0</v>
      </c>
      <c r="V149" s="21">
        <f>VLOOKUP(C149,игроки1,25,0)</f>
        <v>0</v>
      </c>
      <c r="W149" s="16">
        <f>COUNTIFS(M149:V149,"&gt;0")</f>
        <v>0</v>
      </c>
    </row>
    <row r="150" spans="1:23" s="25" customFormat="1" ht="12.75" customHeight="1" x14ac:dyDescent="0.25">
      <c r="A150" s="13">
        <v>140</v>
      </c>
      <c r="B150" s="13"/>
      <c r="C150" s="14" t="s">
        <v>244</v>
      </c>
      <c r="D150" s="14" t="s">
        <v>247</v>
      </c>
      <c r="E150" s="53">
        <f>VLOOKUP(C150,Spisok!$A$1:$AA$9681,5,0)</f>
        <v>1256.3079473960015</v>
      </c>
      <c r="F150" s="8">
        <f>VLOOKUP(C150,Spisok!$A$1:$AA$9681,2,0)</f>
        <v>0</v>
      </c>
      <c r="G150" s="8" t="str">
        <f>VLOOKUP(C150,Spisok!$A$1:$AA$9681,4,0)</f>
        <v>RUS</v>
      </c>
      <c r="H150" s="10"/>
      <c r="I150" s="10">
        <v>6.4030509835407461</v>
      </c>
      <c r="J150" s="10">
        <v>0</v>
      </c>
      <c r="K150" s="10">
        <f>LARGE(M150:V150,1)+LARGE(M150:V150,2)+LARGE(M150:V150,3)+LARGE(M150:V150,4)+LARGE(M150:V150,5)</f>
        <v>0</v>
      </c>
      <c r="L150" s="5">
        <f>SUM(H150:K150)</f>
        <v>6.4030509835407461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VLOOKUP(C150,игроки1,13,0)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10">
        <f>VLOOKUP(Таблица2[[#This Row],[Surname Name]],Spisok!$A$5:$AA$196,23,0)</f>
        <v>0</v>
      </c>
      <c r="V150" s="21">
        <f>VLOOKUP(C150,игроки1,25,0)</f>
        <v>0</v>
      </c>
      <c r="W150" s="16">
        <f>COUNTIFS(M150:V150,"&gt;0")</f>
        <v>0</v>
      </c>
    </row>
    <row r="151" spans="1:23" s="25" customFormat="1" ht="12.75" customHeight="1" x14ac:dyDescent="0.25">
      <c r="A151" s="13">
        <v>141</v>
      </c>
      <c r="B151" s="13"/>
      <c r="C151" s="9" t="s">
        <v>39</v>
      </c>
      <c r="D151" s="9" t="s">
        <v>305</v>
      </c>
      <c r="E151" s="53">
        <f>VLOOKUP(C151,Spisok!$A$1:$AA$9681,5,0)</f>
        <v>1186.8876700758617</v>
      </c>
      <c r="F151" s="8">
        <f>VLOOKUP(C151,Spisok!$A$1:$AA$9681,2,0)</f>
        <v>0</v>
      </c>
      <c r="G151" s="8" t="str">
        <f>VLOOKUP(C151,Spisok!$A$1:$AA$9681,4,0)</f>
        <v>LAT</v>
      </c>
      <c r="H151" s="10">
        <v>3.1857474472721057</v>
      </c>
      <c r="I151" s="10">
        <v>3.180291876533643</v>
      </c>
      <c r="J151" s="10">
        <v>0</v>
      </c>
      <c r="K151" s="10">
        <f>LARGE(M151:V151,1)+LARGE(M151:V151,2)+LARGE(M151:V151,3)+LARGE(M151:V151,4)+LARGE(M151:V151,5)</f>
        <v>0</v>
      </c>
      <c r="L151" s="5">
        <f>SUM(H151:K151)</f>
        <v>6.3660393238057491</v>
      </c>
      <c r="M151" s="10">
        <f>VLOOKUP(C151,игроки1,7,0)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VLOOKUP(C151,игроки1,13,0)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VLOOKUP(Таблица2[[#This Row],[Surname Name]],Spisok!$A$5:$AA$196,23,0)</f>
        <v>0</v>
      </c>
      <c r="V151" s="21">
        <f>VLOOKUP(C151,игроки1,25,0)</f>
        <v>0</v>
      </c>
      <c r="W151" s="16">
        <f>COUNTIFS(M151:V151,"&gt;0")</f>
        <v>0</v>
      </c>
    </row>
    <row r="152" spans="1:23" s="25" customFormat="1" ht="12.75" customHeight="1" x14ac:dyDescent="0.25">
      <c r="A152" s="13">
        <v>142</v>
      </c>
      <c r="B152" s="13"/>
      <c r="C152" s="9" t="s">
        <v>43</v>
      </c>
      <c r="D152" s="9" t="s">
        <v>200</v>
      </c>
      <c r="E152" s="53">
        <f>VLOOKUP(C152,Spisok!$A$1:$AA$9681,5,0)</f>
        <v>1200</v>
      </c>
      <c r="F152" s="8">
        <f>VLOOKUP(C152,Spisok!$A$1:$AA$9681,2,0)</f>
        <v>0</v>
      </c>
      <c r="G152" s="8" t="str">
        <f>VLOOKUP(C152,Spisok!$A$1:$AA$9681,4,0)</f>
        <v>USA</v>
      </c>
      <c r="H152" s="10">
        <v>6.25</v>
      </c>
      <c r="I152" s="10">
        <v>0</v>
      </c>
      <c r="J152" s="10">
        <v>0</v>
      </c>
      <c r="K152" s="10">
        <f>LARGE(M152:V152,1)+LARGE(M152:V152,2)+LARGE(M152:V152,3)+LARGE(M152:V152,4)+LARGE(M152:V152,5)</f>
        <v>0</v>
      </c>
      <c r="L152" s="5">
        <f>SUM(H152:K152)</f>
        <v>6.25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VLOOKUP(C152,игроки1,13,0)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VLOOKUP(Таблица2[[#This Row],[Surname Name]],Spisok!$A$5:$AA$196,23,0)</f>
        <v>0</v>
      </c>
      <c r="V152" s="21">
        <f>VLOOKUP(C152,игроки1,25,0)</f>
        <v>0</v>
      </c>
      <c r="W152" s="16">
        <f>COUNTIFS(M152:V152,"&gt;0")</f>
        <v>0</v>
      </c>
    </row>
    <row r="153" spans="1:23" s="25" customFormat="1" ht="12.75" customHeight="1" x14ac:dyDescent="0.25">
      <c r="A153" s="13">
        <v>143</v>
      </c>
      <c r="B153" s="13"/>
      <c r="C153" s="62" t="s">
        <v>289</v>
      </c>
      <c r="D153" s="62" t="s">
        <v>290</v>
      </c>
      <c r="E153" s="63">
        <f>VLOOKUP(C153,Spisok!$A$1:$AA$9681,5,0)</f>
        <v>1205.0379611379888</v>
      </c>
      <c r="F153" s="64">
        <f>VLOOKUP(C153,Spisok!$A$1:$AA$9681,2,0)</f>
        <v>0</v>
      </c>
      <c r="G153" s="64" t="str">
        <f>VLOOKUP(C153,Spisok!$A$1:$AA$9681,4,0)</f>
        <v>ENG</v>
      </c>
      <c r="H153" s="65"/>
      <c r="I153" s="65"/>
      <c r="J153" s="65">
        <v>6.25</v>
      </c>
      <c r="K153" s="10">
        <f>LARGE(M153:V153,1)+LARGE(M153:V153,2)+LARGE(M153:V153,3)+LARGE(M153:V153,4)+LARGE(M153:V153,5)</f>
        <v>0</v>
      </c>
      <c r="L153" s="5">
        <f>SUM(H153:K153)</f>
        <v>6.25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VLOOKUP(C153,игроки1,13,0)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VLOOKUP(Таблица2[[#This Row],[Surname Name]],Spisok!$A$5:$AA$196,23,0)</f>
        <v>0</v>
      </c>
      <c r="V153" s="21">
        <f>VLOOKUP(C153,игроки1,25,0)</f>
        <v>0</v>
      </c>
      <c r="W153" s="16">
        <f>COUNTIFS(M153:V153,"&gt;0")</f>
        <v>0</v>
      </c>
    </row>
    <row r="154" spans="1:23" s="25" customFormat="1" ht="12.75" customHeight="1" x14ac:dyDescent="0.25">
      <c r="A154" s="13">
        <v>145</v>
      </c>
      <c r="B154" s="13"/>
      <c r="C154" s="9" t="s">
        <v>45</v>
      </c>
      <c r="D154" s="9" t="s">
        <v>201</v>
      </c>
      <c r="E154" s="53">
        <f>VLOOKUP(C154,Spisok!$A$1:$AA$9681,5,0)</f>
        <v>1600</v>
      </c>
      <c r="F154" s="8">
        <f>VLOOKUP(C154,Spisok!$A$1:$AA$9681,2,0)</f>
        <v>0</v>
      </c>
      <c r="G154" s="8" t="str">
        <f>VLOOKUP(C154,Spisok!$A$1:$AA$9681,4,0)</f>
        <v>UKR</v>
      </c>
      <c r="H154" s="10">
        <v>5.4760891159358591</v>
      </c>
      <c r="I154" s="10">
        <v>0</v>
      </c>
      <c r="J154" s="10">
        <v>0</v>
      </c>
      <c r="K154" s="10">
        <f>LARGE(M154:V154,1)+LARGE(M154:V154,2)+LARGE(M154:V154,3)+LARGE(M154:V154,4)+LARGE(M154:V154,5)</f>
        <v>0</v>
      </c>
      <c r="L154" s="5">
        <f>SUM(H154:K154)</f>
        <v>5.4760891159358591</v>
      </c>
      <c r="M154" s="10">
        <f>VLOOKUP(C154,игроки1,7,0)</f>
        <v>0</v>
      </c>
      <c r="N154" s="10">
        <f>VLOOKUP(C154,игроки1,9,0)</f>
        <v>0</v>
      </c>
      <c r="O154" s="10">
        <f>VLOOKUP(C154,игроки1,11,0)</f>
        <v>0</v>
      </c>
      <c r="P154" s="10">
        <f>VLOOKUP(C154,игроки1,13,0)</f>
        <v>0</v>
      </c>
      <c r="Q154" s="10">
        <f>VLOOKUP(C154,игроки1,15,0)</f>
        <v>0</v>
      </c>
      <c r="R154" s="10">
        <f>VLOOKUP(C154,игроки1,17,0)</f>
        <v>0</v>
      </c>
      <c r="S154" s="10">
        <f>VLOOKUP(C154,игроки1,19,0)</f>
        <v>0</v>
      </c>
      <c r="T154" s="10">
        <f>VLOOKUP(C154,игроки1,21,0)</f>
        <v>0</v>
      </c>
      <c r="U154" s="10">
        <f>VLOOKUP(Таблица2[[#This Row],[Surname Name]],Spisok!$A$5:$AA$196,23,0)</f>
        <v>0</v>
      </c>
      <c r="V154" s="21">
        <f>VLOOKUP(C154,игроки1,25,0)</f>
        <v>0</v>
      </c>
      <c r="W154" s="16">
        <f>COUNTIFS(M154:V154,"&gt;0")</f>
        <v>0</v>
      </c>
    </row>
    <row r="155" spans="1:23" s="25" customFormat="1" ht="12.75" customHeight="1" x14ac:dyDescent="0.25">
      <c r="A155" s="13">
        <v>146</v>
      </c>
      <c r="B155" s="13"/>
      <c r="C155" s="9" t="s">
        <v>134</v>
      </c>
      <c r="D155" s="9" t="s">
        <v>202</v>
      </c>
      <c r="E155" s="53">
        <f>VLOOKUP(C155,Spisok!$A$1:$AA$9681,5,0)</f>
        <v>1200</v>
      </c>
      <c r="F155" s="8">
        <f>VLOOKUP(C155,Spisok!$A$1:$AA$9681,2,0)</f>
        <v>0</v>
      </c>
      <c r="G155" s="8" t="str">
        <f>VLOOKUP(C155,Spisok!$A$1:$AA$9681,4,0)</f>
        <v>LAT</v>
      </c>
      <c r="H155" s="10">
        <v>5.2353163908501683</v>
      </c>
      <c r="I155" s="10">
        <v>0</v>
      </c>
      <c r="J155" s="10">
        <v>0</v>
      </c>
      <c r="K155" s="10">
        <f>LARGE(M155:V155,1)+LARGE(M155:V155,2)+LARGE(M155:V155,3)+LARGE(M155:V155,4)+LARGE(M155:V155,5)</f>
        <v>0</v>
      </c>
      <c r="L155" s="5">
        <f>SUM(H155:K155)</f>
        <v>5.2353163908501683</v>
      </c>
      <c r="M155" s="10">
        <f>VLOOKUP(C155,игроки1,7,0)</f>
        <v>0</v>
      </c>
      <c r="N155" s="10">
        <f>VLOOKUP(C155,игроки1,9,0)</f>
        <v>0</v>
      </c>
      <c r="O155" s="10">
        <f>VLOOKUP(C155,игроки1,11,0)</f>
        <v>0</v>
      </c>
      <c r="P155" s="10">
        <f>VLOOKUP(C155,игроки1,13,0)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0</v>
      </c>
      <c r="U155" s="10">
        <f>VLOOKUP(Таблица2[[#This Row],[Surname Name]],Spisok!$A$5:$AA$196,23,0)</f>
        <v>0</v>
      </c>
      <c r="V155" s="21">
        <f>VLOOKUP(C155,игроки1,25,0)</f>
        <v>0</v>
      </c>
      <c r="W155" s="16">
        <f>COUNTIFS(M155:V155,"&gt;0")</f>
        <v>0</v>
      </c>
    </row>
    <row r="156" spans="1:23" s="25" customFormat="1" ht="12.75" customHeight="1" x14ac:dyDescent="0.25">
      <c r="A156" s="13">
        <v>151</v>
      </c>
      <c r="B156" s="13"/>
      <c r="C156" s="9" t="s">
        <v>53</v>
      </c>
      <c r="D156" s="9" t="s">
        <v>206</v>
      </c>
      <c r="E156" s="53">
        <f>VLOOKUP(C156,Spisok!$A$1:$AA$9681,5,0)</f>
        <v>1400</v>
      </c>
      <c r="F156" s="8">
        <f>VLOOKUP(C156,Spisok!$A$1:$AA$9681,2,0)</f>
        <v>0</v>
      </c>
      <c r="G156" s="8" t="str">
        <f>VLOOKUP(C156,Spisok!$A$1:$AA$9681,4,0)</f>
        <v>RUS</v>
      </c>
      <c r="H156" s="10">
        <v>1.8867237739328786</v>
      </c>
      <c r="I156" s="10">
        <v>0</v>
      </c>
      <c r="J156" s="10">
        <v>0</v>
      </c>
      <c r="K156" s="10">
        <f>LARGE(M156:V156,1)+LARGE(M156:V156,2)+LARGE(M156:V156,3)+LARGE(M156:V156,4)+LARGE(M156:V156,5)</f>
        <v>0</v>
      </c>
      <c r="L156" s="5">
        <f>SUM(H156:K156)</f>
        <v>1.8867237739328786</v>
      </c>
      <c r="M156" s="10">
        <f>VLOOKUP(C156,игроки1,7,0)</f>
        <v>0</v>
      </c>
      <c r="N156" s="10">
        <f>VLOOKUP(C156,игроки1,9,0)</f>
        <v>0</v>
      </c>
      <c r="O156" s="10">
        <f>VLOOKUP(C156,игроки1,11,0)</f>
        <v>0</v>
      </c>
      <c r="P156" s="10">
        <f>VLOOKUP(C156,игроки1,13,0)</f>
        <v>0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0</v>
      </c>
      <c r="T156" s="10">
        <f>VLOOKUP(C156,игроки1,21,0)</f>
        <v>0</v>
      </c>
      <c r="U156" s="10">
        <f>VLOOKUP(Таблица2[[#This Row],[Surname Name]],Spisok!$A$5:$AA$196,23,0)</f>
        <v>0</v>
      </c>
      <c r="V156" s="21">
        <f>VLOOKUP(C156,игроки1,25,0)</f>
        <v>0</v>
      </c>
      <c r="W156" s="16">
        <f>COUNTIFS(M156:V156,"&gt;0")</f>
        <v>0</v>
      </c>
    </row>
    <row r="157" spans="1:23" s="25" customFormat="1" ht="12.75" customHeight="1" x14ac:dyDescent="0.25">
      <c r="A157" s="13">
        <v>152</v>
      </c>
      <c r="B157" s="13"/>
      <c r="C157" s="9" t="s">
        <v>254</v>
      </c>
      <c r="D157" s="9"/>
      <c r="E157" s="53">
        <f>VLOOKUP(C157,Spisok!$A$1:$AA$9681,5,0)</f>
        <v>1193.0232326107543</v>
      </c>
      <c r="F157" s="8">
        <f>VLOOKUP(C157,Spisok!$A$1:$AA$9681,2,0)</f>
        <v>0</v>
      </c>
      <c r="G157" s="8" t="str">
        <f>VLOOKUP(C157,Spisok!$A$1:$AA$9681,4,0)</f>
        <v>LAT</v>
      </c>
      <c r="H157" s="10"/>
      <c r="I157" s="10">
        <v>1.0915994304698624</v>
      </c>
      <c r="J157" s="10">
        <v>0</v>
      </c>
      <c r="K157" s="10">
        <f>LARGE(M157:V157,1)+LARGE(M157:V157,2)+LARGE(M157:V157,3)+LARGE(M157:V157,4)+LARGE(M157:V157,5)</f>
        <v>0</v>
      </c>
      <c r="L157" s="5">
        <f>SUM(H157:K157)</f>
        <v>1.0915994304698624</v>
      </c>
      <c r="M157" s="10">
        <f>VLOOKUP(C157,игроки1,7,0)</f>
        <v>0</v>
      </c>
      <c r="N157" s="10">
        <f>VLOOKUP(C157,игроки1,9,0)</f>
        <v>0</v>
      </c>
      <c r="O157" s="10">
        <f>VLOOKUP(C157,игроки1,11,0)</f>
        <v>0</v>
      </c>
      <c r="P157" s="10">
        <f>VLOOKUP(C157,игроки1,13,0)</f>
        <v>0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0</v>
      </c>
      <c r="T157" s="10">
        <f>VLOOKUP(C157,игроки1,21,0)</f>
        <v>0</v>
      </c>
      <c r="U157" s="10">
        <f>VLOOKUP(Таблица2[[#This Row],[Surname Name]],Spisok!$A$5:$AA$196,23,0)</f>
        <v>0</v>
      </c>
      <c r="V157" s="21">
        <f>VLOOKUP(C157,игроки1,25,0)</f>
        <v>0</v>
      </c>
      <c r="W157" s="16">
        <f>COUNTIFS(M157:V157,"&gt;0")</f>
        <v>0</v>
      </c>
    </row>
  </sheetData>
  <protectedRanges>
    <protectedRange sqref="C141" name="Diapazons2_2"/>
  </protectedRanges>
  <mergeCells count="3">
    <mergeCell ref="C2:D2"/>
    <mergeCell ref="F2:L2"/>
    <mergeCell ref="M2:W2"/>
  </mergeCells>
  <conditionalFormatting sqref="C158:D1048576 C1:D1 C3:D4">
    <cfRule type="duplicateValues" dxfId="620" priority="577"/>
  </conditionalFormatting>
  <conditionalFormatting sqref="H111:J111 K110:L117 H129:J130 E5:E109 F5:G119 E134:L134 L131:L132 K120:L130 M6:N117 K118:N119 M120:N141 H5:V5 O6:S141 H6:L109 V6:V141 T5:U153">
    <cfRule type="cellIs" dxfId="619" priority="575" operator="equal">
      <formula>0</formula>
    </cfRule>
  </conditionalFormatting>
  <conditionalFormatting sqref="C2">
    <cfRule type="expression" dxfId="618" priority="630" stopIfTrue="1">
      <formula>AND(COUNTIF(#REF!, C2)+COUNTIF($C$1:$C$3, C2)&gt;1,NOT(ISBLANK(C2)))</formula>
    </cfRule>
  </conditionalFormatting>
  <conditionalFormatting sqref="C158:C1048576 C1:C4 C111 C118:C119 C122:C127 C129:C130">
    <cfRule type="duplicateValues" dxfId="617" priority="532"/>
  </conditionalFormatting>
  <conditionalFormatting sqref="C158:C1048576">
    <cfRule type="duplicateValues" dxfId="616" priority="507"/>
  </conditionalFormatting>
  <conditionalFormatting sqref="C90">
    <cfRule type="duplicateValues" dxfId="615" priority="322"/>
  </conditionalFormatting>
  <conditionalFormatting sqref="C90:D90">
    <cfRule type="duplicateValues" dxfId="614" priority="323"/>
  </conditionalFormatting>
  <conditionalFormatting sqref="C91">
    <cfRule type="duplicateValues" dxfId="613" priority="320"/>
  </conditionalFormatting>
  <conditionalFormatting sqref="C91:D91">
    <cfRule type="duplicateValues" dxfId="612" priority="321"/>
  </conditionalFormatting>
  <conditionalFormatting sqref="C93:C97">
    <cfRule type="duplicateValues" dxfId="611" priority="316"/>
  </conditionalFormatting>
  <conditionalFormatting sqref="C93:D97">
    <cfRule type="duplicateValues" dxfId="610" priority="317"/>
  </conditionalFormatting>
  <conditionalFormatting sqref="C107:C109">
    <cfRule type="duplicateValues" dxfId="609" priority="7672"/>
  </conditionalFormatting>
  <conditionalFormatting sqref="C107:C109">
    <cfRule type="duplicateValues" dxfId="608" priority="7673"/>
  </conditionalFormatting>
  <conditionalFormatting sqref="C101:C102">
    <cfRule type="duplicateValues" dxfId="607" priority="7690"/>
  </conditionalFormatting>
  <conditionalFormatting sqref="C101:D102">
    <cfRule type="duplicateValues" dxfId="606" priority="7691"/>
  </conditionalFormatting>
  <conditionalFormatting sqref="C103:C106">
    <cfRule type="duplicateValues" dxfId="605" priority="7692"/>
  </conditionalFormatting>
  <conditionalFormatting sqref="C103:D105 C106">
    <cfRule type="duplicateValues" dxfId="604" priority="7693"/>
  </conditionalFormatting>
  <conditionalFormatting sqref="C99:C100">
    <cfRule type="duplicateValues" dxfId="603" priority="7710"/>
  </conditionalFormatting>
  <conditionalFormatting sqref="C99:D100">
    <cfRule type="duplicateValues" dxfId="602" priority="7712"/>
  </conditionalFormatting>
  <conditionalFormatting sqref="C98">
    <cfRule type="duplicateValues" dxfId="601" priority="7729"/>
  </conditionalFormatting>
  <conditionalFormatting sqref="C98:D98">
    <cfRule type="duplicateValues" dxfId="600" priority="7730"/>
  </conditionalFormatting>
  <conditionalFormatting sqref="C92">
    <cfRule type="duplicateValues" dxfId="599" priority="7747"/>
  </conditionalFormatting>
  <conditionalFormatting sqref="C92:D92">
    <cfRule type="duplicateValues" dxfId="598" priority="7748"/>
  </conditionalFormatting>
  <conditionalFormatting sqref="C89">
    <cfRule type="duplicateValues" dxfId="597" priority="7765"/>
  </conditionalFormatting>
  <conditionalFormatting sqref="C89:D89">
    <cfRule type="duplicateValues" dxfId="596" priority="7766"/>
  </conditionalFormatting>
  <conditionalFormatting sqref="H110:J110 E110:E130">
    <cfRule type="cellIs" dxfId="595" priority="303" operator="equal">
      <formula>0</formula>
    </cfRule>
  </conditionalFormatting>
  <conditionalFormatting sqref="C110">
    <cfRule type="duplicateValues" dxfId="594" priority="304"/>
  </conditionalFormatting>
  <conditionalFormatting sqref="C110:D110">
    <cfRule type="duplicateValues" dxfId="593" priority="305"/>
  </conditionalFormatting>
  <conditionalFormatting sqref="H112:J119">
    <cfRule type="cellIs" dxfId="592" priority="300" operator="equal">
      <formula>0</formula>
    </cfRule>
  </conditionalFormatting>
  <conditionalFormatting sqref="C112:C117">
    <cfRule type="duplicateValues" dxfId="591" priority="299"/>
  </conditionalFormatting>
  <conditionalFormatting sqref="C112:C117">
    <cfRule type="duplicateValues" dxfId="590" priority="298"/>
  </conditionalFormatting>
  <conditionalFormatting sqref="C112:D117">
    <cfRule type="duplicateValues" dxfId="589" priority="301"/>
  </conditionalFormatting>
  <conditionalFormatting sqref="C120">
    <cfRule type="duplicateValues" dxfId="588" priority="288"/>
  </conditionalFormatting>
  <conditionalFormatting sqref="C120">
    <cfRule type="duplicateValues" dxfId="587" priority="287"/>
  </conditionalFormatting>
  <conditionalFormatting sqref="C120:D120">
    <cfRule type="duplicateValues" dxfId="586" priority="290"/>
  </conditionalFormatting>
  <conditionalFormatting sqref="C121">
    <cfRule type="duplicateValues" dxfId="585" priority="282"/>
  </conditionalFormatting>
  <conditionalFormatting sqref="C121">
    <cfRule type="duplicateValues" dxfId="584" priority="281"/>
  </conditionalFormatting>
  <conditionalFormatting sqref="C121:D121">
    <cfRule type="duplicateValues" dxfId="583" priority="284"/>
  </conditionalFormatting>
  <conditionalFormatting sqref="F120:G130">
    <cfRule type="cellIs" dxfId="582" priority="278" operator="equal">
      <formula>0</formula>
    </cfRule>
  </conditionalFormatting>
  <conditionalFormatting sqref="H120:J127">
    <cfRule type="cellIs" dxfId="581" priority="277" operator="equal">
      <formula>0</formula>
    </cfRule>
  </conditionalFormatting>
  <conditionalFormatting sqref="C128">
    <cfRule type="duplicateValues" dxfId="580" priority="275"/>
  </conditionalFormatting>
  <conditionalFormatting sqref="C128">
    <cfRule type="duplicateValues" dxfId="579" priority="274"/>
  </conditionalFormatting>
  <conditionalFormatting sqref="C128:D128">
    <cfRule type="duplicateValues" dxfId="578" priority="276"/>
  </conditionalFormatting>
  <conditionalFormatting sqref="H128:J128">
    <cfRule type="cellIs" dxfId="577" priority="271" operator="equal">
      <formula>0</formula>
    </cfRule>
  </conditionalFormatting>
  <conditionalFormatting sqref="C40">
    <cfRule type="duplicateValues" dxfId="576" priority="251"/>
  </conditionalFormatting>
  <conditionalFormatting sqref="C40">
    <cfRule type="duplicateValues" dxfId="575" priority="249"/>
    <cfRule type="duplicateValues" dxfId="574" priority="250"/>
  </conditionalFormatting>
  <conditionalFormatting sqref="C40">
    <cfRule type="duplicateValues" dxfId="573" priority="252"/>
  </conditionalFormatting>
  <conditionalFormatting sqref="C40">
    <cfRule type="duplicateValues" dxfId="572" priority="253"/>
  </conditionalFormatting>
  <conditionalFormatting sqref="C40">
    <cfRule type="duplicateValues" dxfId="571" priority="254"/>
  </conditionalFormatting>
  <conditionalFormatting sqref="C40">
    <cfRule type="duplicateValues" dxfId="570" priority="255"/>
  </conditionalFormatting>
  <conditionalFormatting sqref="C40">
    <cfRule type="duplicateValues" dxfId="569" priority="256"/>
  </conditionalFormatting>
  <conditionalFormatting sqref="C40">
    <cfRule type="duplicateValues" dxfId="568" priority="257"/>
  </conditionalFormatting>
  <conditionalFormatting sqref="C40">
    <cfRule type="duplicateValues" dxfId="567" priority="258"/>
  </conditionalFormatting>
  <conditionalFormatting sqref="C5:C39 C41:C88">
    <cfRule type="duplicateValues" dxfId="566" priority="8802"/>
  </conditionalFormatting>
  <conditionalFormatting sqref="C5:D39 C41:D88 D40">
    <cfRule type="duplicateValues" dxfId="565" priority="8805"/>
  </conditionalFormatting>
  <conditionalFormatting sqref="C111:D111 C118:D119 C122:D127 C129:D130">
    <cfRule type="duplicateValues" dxfId="564" priority="8813"/>
  </conditionalFormatting>
  <conditionalFormatting sqref="H131:K131">
    <cfRule type="cellIs" dxfId="563" priority="234" operator="equal">
      <formula>0</formula>
    </cfRule>
  </conditionalFormatting>
  <conditionalFormatting sqref="C131">
    <cfRule type="duplicateValues" dxfId="562" priority="233"/>
  </conditionalFormatting>
  <conditionalFormatting sqref="E131">
    <cfRule type="cellIs" dxfId="561" priority="232" operator="equal">
      <formula>0</formula>
    </cfRule>
  </conditionalFormatting>
  <conditionalFormatting sqref="F131:G131">
    <cfRule type="cellIs" dxfId="560" priority="231" operator="equal">
      <formula>0</formula>
    </cfRule>
  </conditionalFormatting>
  <conditionalFormatting sqref="C131:D131">
    <cfRule type="duplicateValues" dxfId="559" priority="235"/>
  </conditionalFormatting>
  <conditionalFormatting sqref="H132:K132">
    <cfRule type="cellIs" dxfId="558" priority="228" operator="equal">
      <formula>0</formula>
    </cfRule>
  </conditionalFormatting>
  <conditionalFormatting sqref="E132">
    <cfRule type="cellIs" dxfId="557" priority="226" operator="equal">
      <formula>0</formula>
    </cfRule>
  </conditionalFormatting>
  <conditionalFormatting sqref="F132:G132">
    <cfRule type="cellIs" dxfId="556" priority="225" operator="equal">
      <formula>0</formula>
    </cfRule>
  </conditionalFormatting>
  <conditionalFormatting sqref="C132">
    <cfRule type="duplicateValues" dxfId="555" priority="8821"/>
  </conditionalFormatting>
  <conditionalFormatting sqref="C132:D132">
    <cfRule type="duplicateValues" dxfId="554" priority="8822"/>
  </conditionalFormatting>
  <conditionalFormatting sqref="E133">
    <cfRule type="cellIs" dxfId="553" priority="220" operator="equal">
      <formula>0</formula>
    </cfRule>
  </conditionalFormatting>
  <conditionalFormatting sqref="H133:K133">
    <cfRule type="cellIs" dxfId="552" priority="221" operator="equal">
      <formula>0</formula>
    </cfRule>
  </conditionalFormatting>
  <conditionalFormatting sqref="F133:G133">
    <cfRule type="cellIs" dxfId="551" priority="219" operator="equal">
      <formula>0</formula>
    </cfRule>
  </conditionalFormatting>
  <conditionalFormatting sqref="C133">
    <cfRule type="duplicateValues" dxfId="550" priority="223"/>
  </conditionalFormatting>
  <conditionalFormatting sqref="C133:D133">
    <cfRule type="duplicateValues" dxfId="549" priority="224"/>
  </conditionalFormatting>
  <conditionalFormatting sqref="L133">
    <cfRule type="cellIs" dxfId="548" priority="218" operator="equal">
      <formula>0</formula>
    </cfRule>
  </conditionalFormatting>
  <conditionalFormatting sqref="D158:D1048576 D1:D105 D110:D133">
    <cfRule type="duplicateValues" dxfId="547" priority="216"/>
  </conditionalFormatting>
  <conditionalFormatting sqref="C134">
    <cfRule type="duplicateValues" dxfId="546" priority="8871"/>
  </conditionalFormatting>
  <conditionalFormatting sqref="C134:D134">
    <cfRule type="duplicateValues" dxfId="545" priority="8872"/>
  </conditionalFormatting>
  <conditionalFormatting sqref="D134">
    <cfRule type="duplicateValues" dxfId="544" priority="8875"/>
  </conditionalFormatting>
  <conditionalFormatting sqref="E135:L136">
    <cfRule type="cellIs" dxfId="543" priority="140" operator="equal">
      <formula>0</formula>
    </cfRule>
  </conditionalFormatting>
  <conditionalFormatting sqref="C135:C136">
    <cfRule type="duplicateValues" dxfId="542" priority="8884"/>
  </conditionalFormatting>
  <conditionalFormatting sqref="C135:D136">
    <cfRule type="duplicateValues" dxfId="541" priority="8885"/>
  </conditionalFormatting>
  <conditionalFormatting sqref="D135:D136">
    <cfRule type="duplicateValues" dxfId="540" priority="8886"/>
  </conditionalFormatting>
  <conditionalFormatting sqref="E137:L137">
    <cfRule type="cellIs" dxfId="539" priority="113" operator="equal">
      <formula>0</formula>
    </cfRule>
  </conditionalFormatting>
  <conditionalFormatting sqref="C137">
    <cfRule type="duplicateValues" dxfId="538" priority="115"/>
  </conditionalFormatting>
  <conditionalFormatting sqref="C137:D137">
    <cfRule type="duplicateValues" dxfId="537" priority="116"/>
  </conditionalFormatting>
  <conditionalFormatting sqref="D137">
    <cfRule type="duplicateValues" dxfId="536" priority="117"/>
  </conditionalFormatting>
  <conditionalFormatting sqref="E138:L140">
    <cfRule type="cellIs" dxfId="535" priority="108" operator="equal">
      <formula>0</formula>
    </cfRule>
  </conditionalFormatting>
  <conditionalFormatting sqref="C138:C140">
    <cfRule type="duplicateValues" dxfId="534" priority="109"/>
  </conditionalFormatting>
  <conditionalFormatting sqref="C138:D140">
    <cfRule type="duplicateValues" dxfId="533" priority="110"/>
  </conditionalFormatting>
  <conditionalFormatting sqref="D138:D140">
    <cfRule type="duplicateValues" dxfId="532" priority="111"/>
  </conditionalFormatting>
  <conditionalFormatting sqref="C141">
    <cfRule type="duplicateValues" dxfId="531" priority="83"/>
  </conditionalFormatting>
  <conditionalFormatting sqref="E141:L141 K142:L146">
    <cfRule type="cellIs" dxfId="530" priority="82" operator="equal">
      <formula>0</formula>
    </cfRule>
  </conditionalFormatting>
  <conditionalFormatting sqref="C141:D141">
    <cfRule type="duplicateValues" dxfId="529" priority="84"/>
  </conditionalFormatting>
  <conditionalFormatting sqref="D141">
    <cfRule type="duplicateValues" dxfId="528" priority="85"/>
  </conditionalFormatting>
  <conditionalFormatting sqref="M142:S146 V142:V146">
    <cfRule type="cellIs" dxfId="527" priority="81" operator="equal">
      <formula>0</formula>
    </cfRule>
  </conditionalFormatting>
  <conditionalFormatting sqref="C142:C145">
    <cfRule type="duplicateValues" dxfId="526" priority="78"/>
  </conditionalFormatting>
  <conditionalFormatting sqref="E142:J145">
    <cfRule type="cellIs" dxfId="525" priority="77" operator="equal">
      <formula>0</formula>
    </cfRule>
  </conditionalFormatting>
  <conditionalFormatting sqref="C142:D145">
    <cfRule type="duplicateValues" dxfId="524" priority="79"/>
  </conditionalFormatting>
  <conditionalFormatting sqref="D142:D145">
    <cfRule type="duplicateValues" dxfId="523" priority="80"/>
  </conditionalFormatting>
  <conditionalFormatting sqref="C146">
    <cfRule type="duplicateValues" dxfId="522" priority="72"/>
  </conditionalFormatting>
  <conditionalFormatting sqref="E146:J146">
    <cfRule type="cellIs" dxfId="521" priority="71" operator="equal">
      <formula>0</formula>
    </cfRule>
  </conditionalFormatting>
  <conditionalFormatting sqref="C146:D146">
    <cfRule type="duplicateValues" dxfId="520" priority="73"/>
  </conditionalFormatting>
  <conditionalFormatting sqref="D146">
    <cfRule type="duplicateValues" dxfId="519" priority="74"/>
  </conditionalFormatting>
  <conditionalFormatting sqref="K147:L153">
    <cfRule type="cellIs" dxfId="518" priority="70" operator="equal">
      <formula>0</formula>
    </cfRule>
  </conditionalFormatting>
  <conditionalFormatting sqref="M147:S153 V147:V153">
    <cfRule type="cellIs" dxfId="517" priority="69" operator="equal">
      <formula>0</formula>
    </cfRule>
  </conditionalFormatting>
  <conditionalFormatting sqref="C147:C152">
    <cfRule type="duplicateValues" dxfId="516" priority="66"/>
  </conditionalFormatting>
  <conditionalFormatting sqref="E147:J152">
    <cfRule type="cellIs" dxfId="515" priority="65" operator="equal">
      <formula>0</formula>
    </cfRule>
  </conditionalFormatting>
  <conditionalFormatting sqref="C147:D152">
    <cfRule type="duplicateValues" dxfId="514" priority="67"/>
  </conditionalFormatting>
  <conditionalFormatting sqref="D147:D152">
    <cfRule type="duplicateValues" dxfId="513" priority="68"/>
  </conditionalFormatting>
  <conditionalFormatting sqref="C158:C1048576 C1:C152">
    <cfRule type="duplicateValues" dxfId="512" priority="64"/>
  </conditionalFormatting>
  <conditionalFormatting sqref="C153">
    <cfRule type="duplicateValues" dxfId="511" priority="59"/>
  </conditionalFormatting>
  <conditionalFormatting sqref="E153:J153">
    <cfRule type="cellIs" dxfId="510" priority="58" operator="equal">
      <formula>0</formula>
    </cfRule>
  </conditionalFormatting>
  <conditionalFormatting sqref="C153:D153">
    <cfRule type="duplicateValues" dxfId="509" priority="60"/>
  </conditionalFormatting>
  <conditionalFormatting sqref="D153">
    <cfRule type="duplicateValues" dxfId="508" priority="61"/>
  </conditionalFormatting>
  <conditionalFormatting sqref="C153">
    <cfRule type="duplicateValues" dxfId="507" priority="57"/>
  </conditionalFormatting>
  <conditionalFormatting sqref="T154:U155">
    <cfRule type="cellIs" dxfId="506" priority="56" operator="equal">
      <formula>0</formula>
    </cfRule>
  </conditionalFormatting>
  <conditionalFormatting sqref="K154:L155">
    <cfRule type="cellIs" dxfId="505" priority="55" operator="equal">
      <formula>0</formula>
    </cfRule>
  </conditionalFormatting>
  <conditionalFormatting sqref="M154:S155 V154:V155">
    <cfRule type="cellIs" dxfId="504" priority="54" operator="equal">
      <formula>0</formula>
    </cfRule>
  </conditionalFormatting>
  <conditionalFormatting sqref="C154:C155">
    <cfRule type="duplicateValues" dxfId="503" priority="51"/>
  </conditionalFormatting>
  <conditionalFormatting sqref="E154:J155">
    <cfRule type="cellIs" dxfId="502" priority="50" operator="equal">
      <formula>0</formula>
    </cfRule>
  </conditionalFormatting>
  <conditionalFormatting sqref="C154:D155">
    <cfRule type="duplicateValues" dxfId="501" priority="52"/>
  </conditionalFormatting>
  <conditionalFormatting sqref="D154:D155">
    <cfRule type="duplicateValues" dxfId="500" priority="53"/>
  </conditionalFormatting>
  <conditionalFormatting sqref="C154:C155">
    <cfRule type="duplicateValues" dxfId="499" priority="49"/>
  </conditionalFormatting>
  <conditionalFormatting sqref="C1:C155 C158:C1048576">
    <cfRule type="duplicateValues" dxfId="498" priority="10"/>
  </conditionalFormatting>
  <conditionalFormatting sqref="T156:U157">
    <cfRule type="cellIs" dxfId="497" priority="9" operator="equal">
      <formula>0</formula>
    </cfRule>
  </conditionalFormatting>
  <conditionalFormatting sqref="K156:L157">
    <cfRule type="cellIs" dxfId="496" priority="8" operator="equal">
      <formula>0</formula>
    </cfRule>
  </conditionalFormatting>
  <conditionalFormatting sqref="M156:S157 V156:V157">
    <cfRule type="cellIs" dxfId="495" priority="7" operator="equal">
      <formula>0</formula>
    </cfRule>
  </conditionalFormatting>
  <conditionalFormatting sqref="C156:C157">
    <cfRule type="duplicateValues" dxfId="494" priority="4"/>
  </conditionalFormatting>
  <conditionalFormatting sqref="E156:J157">
    <cfRule type="cellIs" dxfId="493" priority="3" operator="equal">
      <formula>0</formula>
    </cfRule>
  </conditionalFormatting>
  <conditionalFormatting sqref="C156:D157">
    <cfRule type="duplicateValues" dxfId="492" priority="5"/>
  </conditionalFormatting>
  <conditionalFormatting sqref="D156:D157">
    <cfRule type="duplicateValues" dxfId="491" priority="6"/>
  </conditionalFormatting>
  <conditionalFormatting sqref="C156:C157">
    <cfRule type="duplicateValues" dxfId="490" priority="2"/>
  </conditionalFormatting>
  <conditionalFormatting sqref="C156:C157">
    <cfRule type="duplicateValues" dxfId="489" priority="1"/>
  </conditionalFormatting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customProperties>
    <customPr name="LastActive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6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X15" sqref="X15:X210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45" customWidth="1"/>
    <col min="6" max="6" width="11" customWidth="1"/>
    <col min="7" max="7" width="8.28515625" style="54" customWidth="1"/>
    <col min="8" max="8" width="11" style="7" customWidth="1"/>
    <col min="9" max="9" width="8.28515625" style="54" customWidth="1"/>
    <col min="10" max="10" width="11" style="7" customWidth="1"/>
    <col min="11" max="11" width="8.28515625" style="54" customWidth="1"/>
    <col min="12" max="12" width="11" style="7" customWidth="1"/>
    <col min="13" max="13" width="8.28515625" style="54" customWidth="1"/>
    <col min="14" max="14" width="11" style="7" customWidth="1"/>
    <col min="15" max="15" width="8.28515625" style="54" customWidth="1"/>
    <col min="16" max="16" width="11" style="7" customWidth="1"/>
    <col min="17" max="17" width="8.28515625" style="54" customWidth="1"/>
    <col min="18" max="18" width="11" style="7" customWidth="1"/>
    <col min="19" max="19" width="8.28515625" style="54" customWidth="1"/>
    <col min="20" max="20" width="11" style="7" customWidth="1"/>
    <col min="21" max="21" width="8.28515625" style="54" customWidth="1"/>
    <col min="22" max="22" width="11" style="7" customWidth="1"/>
    <col min="23" max="23" width="8.28515625" style="54" customWidth="1"/>
    <col min="24" max="24" width="11" style="7" customWidth="1"/>
    <col min="25" max="25" width="8.28515625" style="54" customWidth="1"/>
    <col min="26" max="26" width="11" style="7" bestFit="1" customWidth="1"/>
    <col min="27" max="27" width="8.28515625" style="54" customWidth="1"/>
  </cols>
  <sheetData>
    <row r="1" spans="1:27" s="1" customFormat="1" x14ac:dyDescent="0.25">
      <c r="D1" s="29" t="s">
        <v>23</v>
      </c>
      <c r="E1" s="42"/>
      <c r="F1" s="30">
        <f>F3/(F2+1+F2/2)</f>
        <v>7.1428571428571432</v>
      </c>
      <c r="G1" s="54"/>
      <c r="H1" s="30">
        <f t="shared" ref="H1" si="0">H3/(H2+1+H2/2)</f>
        <v>2.8571428571428572</v>
      </c>
      <c r="I1" s="54"/>
      <c r="J1" s="30">
        <f t="shared" ref="J1" si="1">J3/(J2+1+J2/2)</f>
        <v>2.8571428571428572</v>
      </c>
      <c r="K1" s="54"/>
      <c r="L1" s="30">
        <f t="shared" ref="L1" si="2">L3/(L2+1+L2/2)</f>
        <v>2.1276595744680851</v>
      </c>
      <c r="M1" s="54"/>
      <c r="N1" s="35">
        <f t="shared" ref="N1" si="3">N3/(N2+1+N2/2)</f>
        <v>1.6949152542372881</v>
      </c>
      <c r="O1" s="54"/>
      <c r="P1" s="30">
        <f t="shared" ref="P1" si="4">P3/(P2+1+P2/2)</f>
        <v>0.7142857142857143</v>
      </c>
      <c r="Q1" s="54"/>
      <c r="R1" s="30">
        <f t="shared" ref="R1" si="5">R3/(R2+1+R2/2)</f>
        <v>1.408450704225352</v>
      </c>
      <c r="S1" s="54"/>
      <c r="T1" s="30">
        <f t="shared" ref="T1" si="6">T3/(T2+1+T2/2)</f>
        <v>2.4390243902439024</v>
      </c>
      <c r="U1" s="54"/>
      <c r="V1" s="30">
        <f t="shared" ref="V1" si="7">V3/(V2+1+V2/2)</f>
        <v>0.72992700729927007</v>
      </c>
      <c r="W1" s="54"/>
      <c r="X1" s="30">
        <f t="shared" ref="X1" si="8">X3/(X2+1+X2/2)</f>
        <v>3.8461538461538463</v>
      </c>
      <c r="Y1" s="54"/>
      <c r="Z1" s="30">
        <f t="shared" ref="Z1" si="9">Z3/(Z2+1+Z2/2)</f>
        <v>50</v>
      </c>
      <c r="AA1" s="54"/>
    </row>
    <row r="2" spans="1:27" s="1" customFormat="1" x14ac:dyDescent="0.25">
      <c r="D2" s="29" t="s">
        <v>24</v>
      </c>
      <c r="E2" s="42"/>
      <c r="F2" s="7">
        <v>4</v>
      </c>
      <c r="G2" s="54"/>
      <c r="H2" s="7">
        <v>11</v>
      </c>
      <c r="I2" s="54"/>
      <c r="J2" s="7">
        <v>11</v>
      </c>
      <c r="K2" s="54"/>
      <c r="L2" s="7">
        <v>15</v>
      </c>
      <c r="M2" s="54"/>
      <c r="N2" s="7">
        <v>19</v>
      </c>
      <c r="O2" s="54"/>
      <c r="P2" s="7">
        <v>46</v>
      </c>
      <c r="Q2" s="54"/>
      <c r="R2" s="7">
        <v>23</v>
      </c>
      <c r="S2" s="54"/>
      <c r="T2" s="7">
        <v>13</v>
      </c>
      <c r="U2" s="54"/>
      <c r="V2" s="7">
        <v>45</v>
      </c>
      <c r="W2" s="54"/>
      <c r="X2" s="7">
        <v>8</v>
      </c>
      <c r="Y2" s="54"/>
      <c r="Z2" s="7"/>
      <c r="AA2" s="54"/>
    </row>
    <row r="3" spans="1:27" s="1" customFormat="1" x14ac:dyDescent="0.25">
      <c r="D3" s="29" t="s">
        <v>25</v>
      </c>
      <c r="E3" s="42"/>
      <c r="F3" s="7">
        <v>50</v>
      </c>
      <c r="G3" s="54"/>
      <c r="H3" s="7">
        <v>50</v>
      </c>
      <c r="I3" s="54"/>
      <c r="J3" s="7">
        <v>50</v>
      </c>
      <c r="K3" s="54"/>
      <c r="L3" s="7">
        <v>50</v>
      </c>
      <c r="M3" s="54"/>
      <c r="N3" s="7">
        <v>50</v>
      </c>
      <c r="O3" s="54"/>
      <c r="P3" s="7">
        <v>50</v>
      </c>
      <c r="Q3" s="54"/>
      <c r="R3" s="7">
        <v>50</v>
      </c>
      <c r="S3" s="54"/>
      <c r="T3" s="7">
        <v>50</v>
      </c>
      <c r="U3" s="54"/>
      <c r="V3" s="7">
        <v>50</v>
      </c>
      <c r="W3" s="54"/>
      <c r="X3" s="7">
        <v>50</v>
      </c>
      <c r="Y3" s="54"/>
      <c r="Z3" s="7">
        <v>50</v>
      </c>
      <c r="AA3" s="54"/>
    </row>
    <row r="4" spans="1:27" s="28" customFormat="1" x14ac:dyDescent="0.25">
      <c r="D4" s="29" t="s">
        <v>256</v>
      </c>
      <c r="E4" s="43"/>
      <c r="F4" s="28">
        <v>42791</v>
      </c>
      <c r="G4" s="55"/>
      <c r="H4" s="15">
        <v>42813</v>
      </c>
      <c r="I4" s="55"/>
      <c r="J4" s="15">
        <v>42875</v>
      </c>
      <c r="K4" s="55"/>
      <c r="L4" s="15">
        <v>42896</v>
      </c>
      <c r="M4" s="55"/>
      <c r="N4" s="15">
        <v>42917</v>
      </c>
      <c r="O4" s="55"/>
      <c r="P4" s="26">
        <v>42938</v>
      </c>
      <c r="Q4" s="55"/>
      <c r="R4" s="26">
        <v>42966</v>
      </c>
      <c r="S4" s="55"/>
      <c r="T4" s="26">
        <v>43008</v>
      </c>
      <c r="U4" s="55"/>
      <c r="V4" s="26">
        <v>43064</v>
      </c>
      <c r="W4" s="55"/>
      <c r="X4" s="26">
        <v>43065</v>
      </c>
      <c r="Y4" s="55"/>
      <c r="Z4" s="26"/>
      <c r="AA4" s="55"/>
    </row>
    <row r="5" spans="1:27" s="24" customFormat="1" ht="31.5" customHeight="1" x14ac:dyDescent="0.25">
      <c r="A5" s="23" t="s">
        <v>11</v>
      </c>
      <c r="B5" s="36" t="s">
        <v>12</v>
      </c>
      <c r="C5" s="23" t="s">
        <v>10</v>
      </c>
      <c r="D5" s="23" t="s">
        <v>9</v>
      </c>
      <c r="E5" s="39" t="s">
        <v>27</v>
      </c>
      <c r="F5" s="7" t="s">
        <v>21</v>
      </c>
      <c r="G5" s="54" t="s">
        <v>22</v>
      </c>
      <c r="H5" s="7" t="s">
        <v>21</v>
      </c>
      <c r="I5" s="54" t="s">
        <v>22</v>
      </c>
      <c r="J5" s="7" t="s">
        <v>21</v>
      </c>
      <c r="K5" s="54" t="s">
        <v>22</v>
      </c>
      <c r="L5" s="7" t="s">
        <v>21</v>
      </c>
      <c r="M5" s="54" t="s">
        <v>22</v>
      </c>
      <c r="N5" s="7" t="s">
        <v>21</v>
      </c>
      <c r="O5" s="54" t="s">
        <v>22</v>
      </c>
      <c r="P5" s="7" t="s">
        <v>21</v>
      </c>
      <c r="Q5" s="54" t="s">
        <v>22</v>
      </c>
      <c r="R5" s="7" t="s">
        <v>21</v>
      </c>
      <c r="S5" s="54" t="s">
        <v>22</v>
      </c>
      <c r="T5" s="7" t="s">
        <v>21</v>
      </c>
      <c r="U5" s="54" t="s">
        <v>22</v>
      </c>
      <c r="V5" s="7" t="s">
        <v>21</v>
      </c>
      <c r="W5" s="54" t="s">
        <v>22</v>
      </c>
      <c r="X5" s="7" t="s">
        <v>21</v>
      </c>
      <c r="Y5" s="54" t="s">
        <v>22</v>
      </c>
      <c r="Z5" s="7" t="s">
        <v>21</v>
      </c>
      <c r="AA5" s="54" t="s">
        <v>22</v>
      </c>
    </row>
    <row r="6" spans="1:27" s="24" customFormat="1" ht="15.75" x14ac:dyDescent="0.25">
      <c r="A6" s="31">
        <v>1111111111</v>
      </c>
      <c r="B6" s="23"/>
      <c r="C6" s="23"/>
      <c r="D6" s="23"/>
      <c r="E6" s="44"/>
      <c r="F6" s="6">
        <v>1</v>
      </c>
      <c r="G6" s="56">
        <f>((($F$2+2)*($F$2+4)*($F$2+2-2*F6))/(2*($F$2+2*F6)*($F$2+4*F6))+(($F$2+1)-F6+1))*$F$1</f>
        <v>50</v>
      </c>
      <c r="H6" s="32">
        <v>1</v>
      </c>
      <c r="I6" s="56">
        <f>((($H$2+2)*($H$2+4)*($H$2+2-2*H6))/(2*($H$2+2*H6)*($H$2+4*H6))+(($H$2+1)-H6+1))*$H$1</f>
        <v>50</v>
      </c>
      <c r="J6" s="32">
        <v>1</v>
      </c>
      <c r="K6" s="56">
        <f>((($J$2+2)*($J$2+4)*($J$2+2-2*J6))/(2*($J$2+2*J6)*($J$2+4*J6))+(($J$2+1)-J6+1))*$J$1</f>
        <v>50</v>
      </c>
      <c r="L6" s="32">
        <v>1</v>
      </c>
      <c r="M6" s="56">
        <f>((($L$2+2)*($L$2+4)*($L$2+2-2*L6))/(2*($L$2+2*L6)*($L$2+4*L6))+(($L$2+1)-L6+1))*$L$1</f>
        <v>50</v>
      </c>
      <c r="N6" s="32">
        <v>1</v>
      </c>
      <c r="O6" s="56">
        <f>((($N$2+2)*($N$2+4)*($N$2+2-2*N6))/(2*($N$2+2*N6)*($N$2+4*N6))+(($N$2+1)-N6+1))*$N$1</f>
        <v>50</v>
      </c>
      <c r="P6" s="32">
        <v>1</v>
      </c>
      <c r="Q6" s="56">
        <f>((($P$2+2)*($P$2+4)*($P$2+2-2*P6))/(2*($P$2+2*P6)*($P$2+4*P6))+(($P$2+1)-P6+1))*$P$1</f>
        <v>50</v>
      </c>
      <c r="R6" s="32">
        <v>1</v>
      </c>
      <c r="S6" s="56">
        <f>((($R$2+2)*($R$2+4)*($R$2+2-2*R6))/(2*($R$2+2*R6)*($R$2+4*R6))+(($R$2+1)-R6+1))*$R$1</f>
        <v>50</v>
      </c>
      <c r="T6" s="32">
        <v>1</v>
      </c>
      <c r="U6" s="56">
        <f>((($T$2+2)*($T$2+4)*($T$2+2-2*T6))/(2*($T$2+2*T6)*($T$2+4*T6))+(($T$2+1)-T6+1))*$T$1</f>
        <v>50</v>
      </c>
      <c r="V6" s="32">
        <v>1</v>
      </c>
      <c r="W6" s="56">
        <f>((($V$2+2)*($V$2+4)*($V$2+2-2*V6))/(2*($V$2+2*V6)*($V$2+4*V6))+(($V$2+1)-V6+1))*$V$1</f>
        <v>50</v>
      </c>
      <c r="X6" s="32">
        <v>1</v>
      </c>
      <c r="Y6" s="56">
        <f>((($X$2+2)*($X$2+4)*($X$2+2-2*X6))/(2*($X$2+2*X6)*($X$2+4*X6))+(($X$2+1)-X6+1))*$X$1</f>
        <v>50</v>
      </c>
      <c r="Z6" s="32">
        <v>1</v>
      </c>
      <c r="AA6" s="56">
        <f>((($Z$2+2)*($Z$2+4)*($Z$2+2-2*Z6))/(2*($Z$2+2*Z6)*($Z$2+4*Z6))+(($Z$2+1)-Z6+1))*$Z$1</f>
        <v>50</v>
      </c>
    </row>
    <row r="7" spans="1:27" ht="15.75" x14ac:dyDescent="0.25">
      <c r="A7" s="14" t="s">
        <v>229</v>
      </c>
      <c r="B7" s="46"/>
      <c r="C7" s="8">
        <v>2</v>
      </c>
      <c r="D7" s="46" t="s">
        <v>0</v>
      </c>
      <c r="E7" s="52">
        <v>1671.0000576416001</v>
      </c>
      <c r="F7" s="47"/>
      <c r="G7" s="56"/>
      <c r="H7" s="47"/>
      <c r="I7" s="56"/>
      <c r="J7" s="47"/>
      <c r="K7" s="56"/>
      <c r="L7" s="47"/>
      <c r="M7" s="56"/>
      <c r="N7" s="6"/>
      <c r="O7" s="56"/>
      <c r="P7" s="47"/>
      <c r="Q7" s="56"/>
      <c r="R7" s="47"/>
      <c r="S7" s="56"/>
      <c r="T7" s="47"/>
      <c r="U7" s="56"/>
      <c r="V7" s="47"/>
      <c r="W7" s="56"/>
      <c r="X7" s="47"/>
      <c r="Y7" s="56"/>
      <c r="Z7" s="47"/>
      <c r="AA7" s="56"/>
    </row>
    <row r="8" spans="1:27" ht="15.75" x14ac:dyDescent="0.25">
      <c r="A8" s="9" t="s">
        <v>30</v>
      </c>
      <c r="B8" s="8"/>
      <c r="C8" s="8">
        <v>2</v>
      </c>
      <c r="D8" s="8" t="s">
        <v>1</v>
      </c>
      <c r="E8" s="52">
        <v>1600</v>
      </c>
      <c r="F8" s="47"/>
      <c r="G8" s="56"/>
      <c r="H8" s="47"/>
      <c r="I8" s="56"/>
      <c r="J8" s="47"/>
      <c r="K8" s="56"/>
      <c r="L8" s="47"/>
      <c r="M8" s="56"/>
      <c r="N8" s="6"/>
      <c r="O8" s="56"/>
      <c r="P8" s="47"/>
      <c r="Q8" s="56"/>
      <c r="R8" s="47"/>
      <c r="S8" s="56"/>
      <c r="T8" s="47"/>
      <c r="U8" s="56"/>
      <c r="V8" s="47"/>
      <c r="W8" s="56"/>
      <c r="X8" s="47"/>
      <c r="Y8" s="56"/>
      <c r="Z8" s="47"/>
      <c r="AA8" s="56"/>
    </row>
    <row r="9" spans="1:27" ht="15.75" x14ac:dyDescent="0.25">
      <c r="A9" s="9" t="s">
        <v>31</v>
      </c>
      <c r="B9" s="8" t="s">
        <v>14</v>
      </c>
      <c r="C9" s="8" t="s">
        <v>6</v>
      </c>
      <c r="D9" s="8" t="s">
        <v>1</v>
      </c>
      <c r="E9" s="52">
        <v>1957.2550230860531</v>
      </c>
      <c r="F9" s="47"/>
      <c r="G9" s="56"/>
      <c r="H9" s="47"/>
      <c r="I9" s="56"/>
      <c r="J9" s="47"/>
      <c r="K9" s="56"/>
      <c r="L9" s="47"/>
      <c r="M9" s="56"/>
      <c r="N9" s="6"/>
      <c r="O9" s="56"/>
      <c r="P9" s="47"/>
      <c r="Q9" s="56"/>
      <c r="R9" s="47"/>
      <c r="S9" s="56"/>
      <c r="T9" s="47"/>
      <c r="U9" s="56"/>
      <c r="V9" s="47"/>
      <c r="W9" s="56"/>
      <c r="X9" s="47"/>
      <c r="Y9" s="56"/>
      <c r="Z9" s="47"/>
      <c r="AA9" s="56"/>
    </row>
    <row r="10" spans="1:27" ht="15.75" x14ac:dyDescent="0.25">
      <c r="A10" s="9" t="s">
        <v>32</v>
      </c>
      <c r="B10" s="8" t="s">
        <v>13</v>
      </c>
      <c r="C10" s="8" t="s">
        <v>6</v>
      </c>
      <c r="D10" s="8" t="s">
        <v>1</v>
      </c>
      <c r="E10" s="52">
        <v>2068</v>
      </c>
      <c r="F10" s="47"/>
      <c r="G10" s="56"/>
      <c r="H10" s="47"/>
      <c r="I10" s="56"/>
      <c r="J10" s="47"/>
      <c r="K10" s="56"/>
      <c r="L10" s="47"/>
      <c r="M10" s="56"/>
      <c r="N10" s="6">
        <v>5</v>
      </c>
      <c r="O10" s="56">
        <f>((($N$2+2)*($N$2+4)*($N$2+2-2*N10))/(2*($N$2+2*N10)*($N$2+4*N10))+(($N$2+1)-N10+1))*$N$1</f>
        <v>31.099671806860584</v>
      </c>
      <c r="P10" s="47">
        <v>8</v>
      </c>
      <c r="Q10" s="56">
        <f>((($P$2+2)*($P$2+4)*($P$2+2-2*P10))/(2*($P$2+2*P10)*($P$2+4*P10))+(($P$2+1)-P10+1))*$P$1</f>
        <v>34.24317617866005</v>
      </c>
      <c r="R10" s="47">
        <v>1</v>
      </c>
      <c r="S10" s="56">
        <f>((($R$2+2)*($R$2+4)*($R$2+2-2*R10))/(2*($R$2+2*R10)*($R$2+4*R10))+(($R$2+1)-R10+1))*$R$1</f>
        <v>50</v>
      </c>
      <c r="T10" s="47"/>
      <c r="U10" s="56"/>
      <c r="V10" s="47">
        <v>10</v>
      </c>
      <c r="W10" s="56">
        <f>((($V$2+2)*($V$2+4)*($V$2+2-2*V10))/(2*($V$2+2*V10)*($V$2+4*V10))+(($V$2+1)-V10+1))*$V$1</f>
        <v>31.11477359051425</v>
      </c>
      <c r="X10" s="47"/>
      <c r="Y10" s="56"/>
      <c r="Z10" s="47"/>
      <c r="AA10" s="56"/>
    </row>
    <row r="11" spans="1:27" ht="15.75" x14ac:dyDescent="0.25">
      <c r="A11" s="9" t="s">
        <v>33</v>
      </c>
      <c r="B11" s="8" t="s">
        <v>14</v>
      </c>
      <c r="C11" s="8" t="s">
        <v>6</v>
      </c>
      <c r="D11" s="8" t="s">
        <v>0</v>
      </c>
      <c r="E11" s="52">
        <v>1771</v>
      </c>
      <c r="F11" s="47"/>
      <c r="G11" s="56"/>
      <c r="H11" s="47"/>
      <c r="I11" s="56"/>
      <c r="J11" s="47"/>
      <c r="K11" s="56"/>
      <c r="L11" s="47"/>
      <c r="M11" s="56"/>
      <c r="N11" s="6"/>
      <c r="O11" s="56"/>
      <c r="P11" s="47">
        <v>6</v>
      </c>
      <c r="Q11" s="56">
        <f>((($P$2+2)*($P$2+4)*($P$2+2-2*P11))/(2*($P$2+2*P11)*($P$2+4*P11))+(($P$2+1)-P11+1))*$P$1</f>
        <v>37.600281491907111</v>
      </c>
      <c r="R11" s="47"/>
      <c r="S11" s="56"/>
      <c r="T11" s="47"/>
      <c r="U11" s="56"/>
      <c r="V11" s="47"/>
      <c r="W11" s="56"/>
      <c r="X11" s="47"/>
      <c r="Y11" s="56"/>
      <c r="Z11" s="47"/>
      <c r="AA11" s="56"/>
    </row>
    <row r="12" spans="1:27" ht="15.75" x14ac:dyDescent="0.25">
      <c r="A12" s="9" t="s">
        <v>249</v>
      </c>
      <c r="B12" s="8"/>
      <c r="C12" s="8">
        <v>2</v>
      </c>
      <c r="D12" s="8" t="s">
        <v>5</v>
      </c>
      <c r="E12" s="52">
        <v>1658.9022952799717</v>
      </c>
      <c r="F12" s="47"/>
      <c r="G12" s="56"/>
      <c r="H12" s="47"/>
      <c r="I12" s="56"/>
      <c r="J12" s="47"/>
      <c r="K12" s="56"/>
      <c r="L12" s="47"/>
      <c r="M12" s="56"/>
      <c r="N12" s="6"/>
      <c r="O12" s="56"/>
      <c r="P12" s="47"/>
      <c r="Q12" s="56"/>
      <c r="R12" s="47"/>
      <c r="S12" s="56"/>
      <c r="T12" s="47"/>
      <c r="U12" s="56"/>
      <c r="V12" s="47"/>
      <c r="W12" s="56"/>
      <c r="X12" s="47"/>
      <c r="Y12" s="56"/>
      <c r="Z12" s="47"/>
      <c r="AA12" s="56"/>
    </row>
    <row r="13" spans="1:27" ht="15.75" x14ac:dyDescent="0.25">
      <c r="A13" s="9" t="s">
        <v>34</v>
      </c>
      <c r="B13" s="8"/>
      <c r="C13" s="8" t="s">
        <v>6</v>
      </c>
      <c r="D13" s="8" t="s">
        <v>0</v>
      </c>
      <c r="E13" s="52">
        <v>1907.8678623474616</v>
      </c>
      <c r="F13" s="47"/>
      <c r="G13" s="56"/>
      <c r="H13" s="47"/>
      <c r="I13" s="56"/>
      <c r="J13" s="47"/>
      <c r="K13" s="56"/>
      <c r="L13" s="47"/>
      <c r="M13" s="56"/>
      <c r="N13" s="6"/>
      <c r="O13" s="56"/>
      <c r="P13" s="47"/>
      <c r="Q13" s="56"/>
      <c r="R13" s="47"/>
      <c r="S13" s="56"/>
      <c r="T13" s="47"/>
      <c r="U13" s="56"/>
      <c r="V13" s="47"/>
      <c r="W13" s="56"/>
      <c r="X13" s="47"/>
      <c r="Y13" s="56"/>
      <c r="Z13" s="47"/>
      <c r="AA13" s="56"/>
    </row>
    <row r="14" spans="1:27" ht="15.75" x14ac:dyDescent="0.25">
      <c r="A14" s="9" t="s">
        <v>35</v>
      </c>
      <c r="B14" s="8" t="s">
        <v>14</v>
      </c>
      <c r="C14" s="8" t="s">
        <v>8</v>
      </c>
      <c r="D14" s="8" t="s">
        <v>0</v>
      </c>
      <c r="E14" s="52">
        <v>1997</v>
      </c>
      <c r="F14" s="47"/>
      <c r="G14" s="56"/>
      <c r="H14" s="47"/>
      <c r="I14" s="56"/>
      <c r="J14" s="47"/>
      <c r="K14" s="56"/>
      <c r="L14" s="47"/>
      <c r="M14" s="56"/>
      <c r="N14" s="6"/>
      <c r="O14" s="56"/>
      <c r="P14" s="47"/>
      <c r="Q14" s="56"/>
      <c r="R14" s="47"/>
      <c r="S14" s="56"/>
      <c r="T14" s="47"/>
      <c r="U14" s="56"/>
      <c r="V14" s="47">
        <v>34</v>
      </c>
      <c r="W14" s="56">
        <f>((($V$2+2)*($V$2+4)*($V$2+2-2*V14))/(2*($V$2+2*V14)*($V$2+4*V14))+(($V$2+1)-V14+1))*$V$1</f>
        <v>8.6260613170091585</v>
      </c>
      <c r="X14" s="47"/>
      <c r="Y14" s="56"/>
      <c r="Z14" s="47"/>
      <c r="AA14" s="56"/>
    </row>
    <row r="15" spans="1:27" ht="15.75" x14ac:dyDescent="0.25">
      <c r="A15" s="9" t="s">
        <v>294</v>
      </c>
      <c r="B15" s="8"/>
      <c r="C15" s="8"/>
      <c r="D15" s="8" t="s">
        <v>0</v>
      </c>
      <c r="E15" s="52">
        <v>1390</v>
      </c>
      <c r="F15" s="47"/>
      <c r="G15" s="56"/>
      <c r="H15" s="47"/>
      <c r="I15" s="56"/>
      <c r="J15" s="47"/>
      <c r="K15" s="56"/>
      <c r="L15" s="47"/>
      <c r="M15" s="56"/>
      <c r="N15" s="6"/>
      <c r="O15" s="56"/>
      <c r="P15" s="47">
        <v>29</v>
      </c>
      <c r="Q15" s="56">
        <f>((($P$2+2)*($P$2+4)*($P$2+2-2*P15))/(2*($P$2+2*P15)*($P$2+4*P15))+(($P$2+1)-P15+1))*$P$1</f>
        <v>13.062678062678064</v>
      </c>
      <c r="R15" s="47"/>
      <c r="S15" s="56"/>
      <c r="T15" s="47"/>
      <c r="U15" s="56"/>
      <c r="V15" s="47">
        <v>32</v>
      </c>
      <c r="W15" s="56">
        <f>((($V$2+2)*($V$2+4)*($V$2+2-2*V15))/(2*($V$2+2*V15)*($V$2+4*V15))+(($V$2+1)-V15+1))*$V$1</f>
        <v>10.191166013589021</v>
      </c>
      <c r="X15" s="47"/>
      <c r="Y15" s="56"/>
      <c r="Z15" s="47"/>
      <c r="AA15" s="56"/>
    </row>
    <row r="16" spans="1:27" ht="15.75" x14ac:dyDescent="0.25">
      <c r="A16" s="9" t="s">
        <v>36</v>
      </c>
      <c r="B16" s="8"/>
      <c r="C16" s="8"/>
      <c r="D16" s="8" t="s">
        <v>0</v>
      </c>
      <c r="E16" s="52">
        <v>1495</v>
      </c>
      <c r="F16" s="47"/>
      <c r="G16" s="56"/>
      <c r="H16" s="47"/>
      <c r="I16" s="56"/>
      <c r="J16" s="47"/>
      <c r="K16" s="56"/>
      <c r="L16" s="47"/>
      <c r="M16" s="56"/>
      <c r="N16" s="6"/>
      <c r="O16" s="56"/>
      <c r="P16" s="47"/>
      <c r="Q16" s="56"/>
      <c r="R16" s="47">
        <v>10</v>
      </c>
      <c r="S16" s="56">
        <f>((($R$2+2)*($R$2+4)*($R$2+2-2*R16))/(2*($R$2+2*R16)*($R$2+4*R16))+(($R$2+1)-R16+1))*$R$1</f>
        <v>22.004117729633613</v>
      </c>
      <c r="T16" s="47"/>
      <c r="U16" s="56"/>
      <c r="V16" s="47">
        <v>18</v>
      </c>
      <c r="W16" s="56">
        <f>((($V$2+2)*($V$2+4)*($V$2+2-2*V16))/(2*($V$2+2*V16)*($V$2+4*V16))+(($V$2+1)-V16+1))*$V$1</f>
        <v>22.143468358661654</v>
      </c>
      <c r="X16" s="47"/>
      <c r="Y16" s="56"/>
      <c r="Z16" s="47"/>
      <c r="AA16" s="56"/>
    </row>
    <row r="17" spans="1:27" ht="15.75" x14ac:dyDescent="0.25">
      <c r="A17" s="9" t="s">
        <v>37</v>
      </c>
      <c r="B17" s="8"/>
      <c r="C17" s="8">
        <v>3</v>
      </c>
      <c r="D17" s="8" t="s">
        <v>5</v>
      </c>
      <c r="E17" s="52">
        <v>1546.8800067386665</v>
      </c>
      <c r="F17" s="47"/>
      <c r="G17" s="56"/>
      <c r="H17" s="47"/>
      <c r="I17" s="56"/>
      <c r="J17" s="47"/>
      <c r="K17" s="56"/>
      <c r="L17" s="47"/>
      <c r="M17" s="56"/>
      <c r="N17" s="6"/>
      <c r="O17" s="56"/>
      <c r="P17" s="47"/>
      <c r="Q17" s="56"/>
      <c r="R17" s="47"/>
      <c r="S17" s="56"/>
      <c r="T17" s="47"/>
      <c r="U17" s="56"/>
      <c r="V17" s="47"/>
      <c r="W17" s="56"/>
      <c r="X17" s="47"/>
      <c r="Y17" s="56"/>
      <c r="Z17" s="47"/>
      <c r="AA17" s="56"/>
    </row>
    <row r="18" spans="1:27" ht="15.75" x14ac:dyDescent="0.25">
      <c r="A18" s="9" t="s">
        <v>282</v>
      </c>
      <c r="B18" s="17"/>
      <c r="C18" s="17"/>
      <c r="D18" s="46" t="s">
        <v>0</v>
      </c>
      <c r="E18" s="52">
        <v>1356</v>
      </c>
      <c r="F18" s="17"/>
      <c r="G18" s="57"/>
      <c r="H18" s="47"/>
      <c r="I18" s="57"/>
      <c r="J18" s="6"/>
      <c r="K18" s="57"/>
      <c r="L18" s="47"/>
      <c r="M18" s="57"/>
      <c r="N18" s="6"/>
      <c r="O18" s="57"/>
      <c r="P18" s="47">
        <v>26</v>
      </c>
      <c r="Q18" s="56">
        <f>((($P$2+2)*($P$2+4)*($P$2+2-2*P18))/(2*($P$2+2*P18)*($P$2+4*P18))+(($P$2+1)-P18+1))*$P$1</f>
        <v>15.481049562682216</v>
      </c>
      <c r="R18" s="47">
        <v>18</v>
      </c>
      <c r="S18" s="56">
        <f>((($R$2+2)*($R$2+4)*($R$2+2-2*R18))/(2*($R$2+2*R18)*($R$2+4*R18))+(($R$2+1)-R18+1))*$R$1</f>
        <v>8.9262605068412242</v>
      </c>
      <c r="T18" s="47"/>
      <c r="U18" s="56"/>
      <c r="V18" s="47"/>
      <c r="W18" s="56"/>
      <c r="X18" s="47"/>
      <c r="Y18" s="57"/>
      <c r="Z18" s="6"/>
      <c r="AA18" s="57"/>
    </row>
    <row r="19" spans="1:27" ht="15.75" x14ac:dyDescent="0.25">
      <c r="A19" s="9" t="s">
        <v>38</v>
      </c>
      <c r="B19" s="8"/>
      <c r="C19" s="8">
        <v>3</v>
      </c>
      <c r="D19" s="8" t="s">
        <v>3</v>
      </c>
      <c r="E19" s="52">
        <v>1400</v>
      </c>
      <c r="F19" s="47"/>
      <c r="G19" s="56"/>
      <c r="H19" s="47"/>
      <c r="I19" s="56"/>
      <c r="J19" s="47"/>
      <c r="K19" s="56"/>
      <c r="L19" s="47"/>
      <c r="M19" s="56"/>
      <c r="N19" s="6"/>
      <c r="O19" s="56"/>
      <c r="P19" s="47"/>
      <c r="Q19" s="56"/>
      <c r="R19" s="47"/>
      <c r="S19" s="56"/>
      <c r="T19" s="47"/>
      <c r="U19" s="56"/>
      <c r="V19" s="47"/>
      <c r="W19" s="56"/>
      <c r="X19" s="47"/>
      <c r="Y19" s="56"/>
      <c r="Z19" s="47"/>
      <c r="AA19" s="56"/>
    </row>
    <row r="20" spans="1:27" ht="15.75" x14ac:dyDescent="0.25">
      <c r="A20" s="9" t="s">
        <v>39</v>
      </c>
      <c r="B20" s="8"/>
      <c r="C20" s="8"/>
      <c r="D20" s="8" t="s">
        <v>0</v>
      </c>
      <c r="E20" s="52">
        <v>1186.8876700758617</v>
      </c>
      <c r="F20" s="47"/>
      <c r="G20" s="56"/>
      <c r="H20" s="47"/>
      <c r="I20" s="56"/>
      <c r="J20" s="47"/>
      <c r="K20" s="56"/>
      <c r="L20" s="47"/>
      <c r="M20" s="56"/>
      <c r="N20" s="6"/>
      <c r="O20" s="56"/>
      <c r="P20" s="47"/>
      <c r="Q20" s="56"/>
      <c r="R20" s="47"/>
      <c r="S20" s="56"/>
      <c r="T20" s="47"/>
      <c r="U20" s="56"/>
      <c r="V20" s="47"/>
      <c r="W20" s="56"/>
      <c r="X20" s="47"/>
      <c r="Y20" s="56"/>
      <c r="Z20" s="47"/>
      <c r="AA20" s="56"/>
    </row>
    <row r="21" spans="1:27" ht="15.75" x14ac:dyDescent="0.25">
      <c r="A21" s="9" t="s">
        <v>40</v>
      </c>
      <c r="B21" s="8"/>
      <c r="C21" s="8" t="s">
        <v>6</v>
      </c>
      <c r="D21" s="8" t="s">
        <v>0</v>
      </c>
      <c r="E21" s="52">
        <v>1938</v>
      </c>
      <c r="F21" s="47"/>
      <c r="G21" s="56"/>
      <c r="H21" s="47"/>
      <c r="I21" s="56"/>
      <c r="J21" s="47"/>
      <c r="K21" s="56"/>
      <c r="L21" s="47"/>
      <c r="M21" s="56"/>
      <c r="N21" s="6"/>
      <c r="O21" s="56"/>
      <c r="P21" s="47"/>
      <c r="Q21" s="56"/>
      <c r="R21" s="47"/>
      <c r="S21" s="56"/>
      <c r="T21" s="47"/>
      <c r="U21" s="56"/>
      <c r="V21" s="47">
        <v>5</v>
      </c>
      <c r="W21" s="56">
        <f>((($V$2+2)*($V$2+4)*($V$2+2-2*V21))/(2*($V$2+2*V21)*($V$2+4*V21))+(($V$2+1)-V21+1))*$V$1</f>
        <v>39.355928742790056</v>
      </c>
      <c r="X21" s="47"/>
      <c r="Y21" s="56"/>
      <c r="Z21" s="47"/>
      <c r="AA21" s="56"/>
    </row>
    <row r="22" spans="1:27" ht="15.75" x14ac:dyDescent="0.25">
      <c r="A22" s="9" t="s">
        <v>217</v>
      </c>
      <c r="B22" s="8"/>
      <c r="C22" s="8"/>
      <c r="D22" s="8" t="s">
        <v>20</v>
      </c>
      <c r="E22" s="52">
        <v>1173</v>
      </c>
      <c r="F22" s="47"/>
      <c r="G22" s="56"/>
      <c r="H22" s="47"/>
      <c r="I22" s="56"/>
      <c r="J22" s="47"/>
      <c r="K22" s="56"/>
      <c r="L22" s="47"/>
      <c r="M22" s="56"/>
      <c r="N22" s="6"/>
      <c r="O22" s="56"/>
      <c r="P22" s="47"/>
      <c r="Q22" s="56"/>
      <c r="R22" s="47"/>
      <c r="S22" s="56"/>
      <c r="T22" s="47"/>
      <c r="U22" s="56"/>
      <c r="V22" s="47"/>
      <c r="W22" s="56"/>
      <c r="X22" s="47"/>
      <c r="Y22" s="56"/>
      <c r="Z22" s="47"/>
      <c r="AA22" s="56"/>
    </row>
    <row r="23" spans="1:27" ht="15.75" x14ac:dyDescent="0.25">
      <c r="A23" s="9" t="s">
        <v>41</v>
      </c>
      <c r="B23" s="8" t="s">
        <v>14</v>
      </c>
      <c r="C23" s="8" t="s">
        <v>8</v>
      </c>
      <c r="D23" s="8" t="s">
        <v>0</v>
      </c>
      <c r="E23" s="52">
        <v>2099</v>
      </c>
      <c r="F23" s="47"/>
      <c r="G23" s="56"/>
      <c r="H23" s="47"/>
      <c r="I23" s="56"/>
      <c r="J23" s="47"/>
      <c r="K23" s="56"/>
      <c r="L23" s="47"/>
      <c r="M23" s="56"/>
      <c r="N23" s="6"/>
      <c r="O23" s="56"/>
      <c r="P23" s="47">
        <v>34</v>
      </c>
      <c r="Q23" s="56">
        <f>((($P$2+2)*($P$2+4)*($P$2+2-2*P23))/(2*($P$2+2*P23)*($P$2+4*P23))+(($P$2+1)-P23+1))*$P$1</f>
        <v>9.1737585722548136</v>
      </c>
      <c r="R23" s="47"/>
      <c r="S23" s="56"/>
      <c r="T23" s="47"/>
      <c r="U23" s="56"/>
      <c r="V23" s="47"/>
      <c r="W23" s="56"/>
      <c r="X23" s="47"/>
      <c r="Y23" s="56"/>
      <c r="Z23" s="47"/>
      <c r="AA23" s="56"/>
    </row>
    <row r="24" spans="1:27" ht="15.75" x14ac:dyDescent="0.25">
      <c r="A24" s="9" t="s">
        <v>42</v>
      </c>
      <c r="B24" s="8"/>
      <c r="C24" s="8">
        <v>3</v>
      </c>
      <c r="D24" s="8" t="s">
        <v>20</v>
      </c>
      <c r="E24" s="52">
        <v>1313</v>
      </c>
      <c r="F24" s="47"/>
      <c r="G24" s="56"/>
      <c r="H24" s="47"/>
      <c r="I24" s="56"/>
      <c r="J24" s="47"/>
      <c r="K24" s="56"/>
      <c r="L24" s="47"/>
      <c r="M24" s="56"/>
      <c r="N24" s="6"/>
      <c r="O24" s="56"/>
      <c r="P24" s="47"/>
      <c r="Q24" s="56"/>
      <c r="R24" s="47"/>
      <c r="S24" s="56"/>
      <c r="T24" s="47"/>
      <c r="U24" s="56"/>
      <c r="V24" s="47"/>
      <c r="W24" s="56"/>
      <c r="X24" s="47"/>
      <c r="Y24" s="56"/>
      <c r="Z24" s="47"/>
      <c r="AA24" s="56"/>
    </row>
    <row r="25" spans="1:27" ht="15.75" x14ac:dyDescent="0.25">
      <c r="A25" s="9" t="s">
        <v>258</v>
      </c>
      <c r="B25" s="8"/>
      <c r="C25" s="8"/>
      <c r="D25" s="8" t="s">
        <v>0</v>
      </c>
      <c r="E25" s="52">
        <v>1247.7483106526711</v>
      </c>
      <c r="F25" s="47">
        <v>2</v>
      </c>
      <c r="G25" s="56">
        <f>((($F$2+2)*($F$2+4)*($F$2+2-2*F25))/(2*($F$2+2*F25)*($F$2+4*F25))+(($F$2+1)-F25+1))*$F$1</f>
        <v>32.142857142857146</v>
      </c>
      <c r="H25" s="47"/>
      <c r="I25" s="56"/>
      <c r="J25" s="47"/>
      <c r="K25" s="56"/>
      <c r="L25" s="47"/>
      <c r="M25" s="56"/>
      <c r="N25" s="6"/>
      <c r="O25" s="56"/>
      <c r="P25" s="47"/>
      <c r="Q25" s="56"/>
      <c r="R25" s="47"/>
      <c r="S25" s="56"/>
      <c r="T25" s="47"/>
      <c r="U25" s="56"/>
      <c r="V25" s="47"/>
      <c r="W25" s="56"/>
      <c r="X25" s="47"/>
      <c r="Y25" s="56"/>
      <c r="Z25" s="47"/>
      <c r="AA25" s="56"/>
    </row>
    <row r="26" spans="1:27" ht="15.75" x14ac:dyDescent="0.25">
      <c r="A26" s="9" t="s">
        <v>43</v>
      </c>
      <c r="B26" s="8"/>
      <c r="C26" s="8">
        <v>4</v>
      </c>
      <c r="D26" s="8" t="s">
        <v>20</v>
      </c>
      <c r="E26" s="52">
        <v>1200</v>
      </c>
      <c r="F26" s="47"/>
      <c r="G26" s="56"/>
      <c r="H26" s="47"/>
      <c r="I26" s="56"/>
      <c r="J26" s="47"/>
      <c r="K26" s="56"/>
      <c r="L26" s="47"/>
      <c r="M26" s="56"/>
      <c r="N26" s="6"/>
      <c r="O26" s="56"/>
      <c r="P26" s="47"/>
      <c r="Q26" s="56"/>
      <c r="R26" s="47"/>
      <c r="S26" s="56"/>
      <c r="T26" s="47"/>
      <c r="U26" s="56"/>
      <c r="V26" s="47"/>
      <c r="W26" s="56"/>
      <c r="X26" s="47"/>
      <c r="Y26" s="56"/>
      <c r="Z26" s="47"/>
      <c r="AA26" s="56"/>
    </row>
    <row r="27" spans="1:27" ht="15.75" x14ac:dyDescent="0.25">
      <c r="A27" s="9" t="s">
        <v>292</v>
      </c>
      <c r="B27" s="8" t="s">
        <v>14</v>
      </c>
      <c r="C27" s="8"/>
      <c r="D27" s="8" t="s">
        <v>0</v>
      </c>
      <c r="E27" s="52">
        <v>2200</v>
      </c>
      <c r="F27" s="47"/>
      <c r="G27" s="56"/>
      <c r="H27" s="47"/>
      <c r="I27" s="56"/>
      <c r="J27" s="47"/>
      <c r="K27" s="56"/>
      <c r="L27" s="47"/>
      <c r="M27" s="56"/>
      <c r="N27" s="6"/>
      <c r="O27" s="56"/>
      <c r="P27" s="47"/>
      <c r="Q27" s="56"/>
      <c r="R27" s="47"/>
      <c r="S27" s="56"/>
      <c r="T27" s="47"/>
      <c r="U27" s="56"/>
      <c r="V27" s="47"/>
      <c r="W27" s="56"/>
      <c r="X27" s="47"/>
      <c r="Y27" s="56"/>
      <c r="Z27" s="47"/>
      <c r="AA27" s="56"/>
    </row>
    <row r="28" spans="1:27" ht="15.75" x14ac:dyDescent="0.25">
      <c r="A28" s="9" t="s">
        <v>350</v>
      </c>
      <c r="B28" s="8" t="s">
        <v>14</v>
      </c>
      <c r="C28" s="8"/>
      <c r="D28" s="8" t="s">
        <v>5</v>
      </c>
      <c r="E28" s="52">
        <v>1548</v>
      </c>
      <c r="F28" s="47"/>
      <c r="G28" s="56"/>
      <c r="H28" s="47">
        <v>2</v>
      </c>
      <c r="I28" s="56">
        <f>((($H$2+2)*($H$2+4)*($H$2+2-2*H28))/(2*($H$2+2*H28)*($H$2+4*H28))+(($H$2+1)-H28+1))*$H$1</f>
        <v>40.225563909774436</v>
      </c>
      <c r="J28" s="47">
        <v>3</v>
      </c>
      <c r="K28" s="56">
        <v>33.55864084764341</v>
      </c>
      <c r="L28" s="47">
        <v>7</v>
      </c>
      <c r="M28" s="56">
        <f>((($L$2+2)*($L$2+4)*($L$2+2-2*L28))/(2*($L$2+2*L28)*($L$2+4*L28))+(($L$2+1)-L28+1))*$L$1</f>
        <v>22.103260591376753</v>
      </c>
      <c r="N28" s="6"/>
      <c r="O28" s="56"/>
      <c r="P28" s="47"/>
      <c r="Q28" s="56"/>
      <c r="R28" s="47"/>
      <c r="S28" s="56"/>
      <c r="T28" s="47">
        <v>7</v>
      </c>
      <c r="U28" s="56">
        <f>((($T$2+2)*($T$2+4)*($T$2+2-2*T28))/(2*($T$2+2*T28)*($T$2+4*T28))+(($T$2+1)-T28+1))*$T$1</f>
        <v>19.793112565271993</v>
      </c>
      <c r="V28" s="47">
        <v>20</v>
      </c>
      <c r="W28" s="56">
        <f>((($V$2+2)*($V$2+4)*($V$2+2-2*V28))/(2*($V$2+2*V28)*($V$2+4*V28))+(($V$2+1)-V28+1))*$V$1</f>
        <v>20.261777586947186</v>
      </c>
      <c r="X28" s="47">
        <v>4</v>
      </c>
      <c r="Y28" s="56">
        <f>((($X$2+2)*($X$2+4)*($X$2+2-2*X28))/(2*($X$2+2*X28)*($X$2+4*X28))+(($X$2+1)-X28+1))*$X$1</f>
        <v>24.278846153846153</v>
      </c>
      <c r="Z28" s="47"/>
      <c r="AA28" s="56"/>
    </row>
    <row r="29" spans="1:27" ht="15.75" x14ac:dyDescent="0.25">
      <c r="A29" s="9" t="s">
        <v>340</v>
      </c>
      <c r="B29" s="8"/>
      <c r="C29" s="8"/>
      <c r="D29" s="8" t="s">
        <v>0</v>
      </c>
      <c r="E29" s="52">
        <v>1650</v>
      </c>
      <c r="F29" s="47"/>
      <c r="G29" s="56"/>
      <c r="H29" s="47"/>
      <c r="I29" s="56"/>
      <c r="J29" s="47">
        <v>1</v>
      </c>
      <c r="K29" s="56">
        <v>50</v>
      </c>
      <c r="L29" s="47"/>
      <c r="M29" s="56"/>
      <c r="N29" s="6"/>
      <c r="O29" s="56"/>
      <c r="P29" s="47"/>
      <c r="Q29" s="56"/>
      <c r="R29" s="47"/>
      <c r="S29" s="56"/>
      <c r="T29" s="47"/>
      <c r="U29" s="56"/>
      <c r="V29" s="47">
        <v>8</v>
      </c>
      <c r="W29" s="56">
        <f>((($V$2+2)*($V$2+4)*($V$2+2-2*V29))/(2*($V$2+2*V29)*($V$2+4*V29))+(($V$2+1)-V29+1))*$V$1</f>
        <v>34.014489758177682</v>
      </c>
      <c r="X29" s="47"/>
      <c r="Y29" s="56"/>
      <c r="Z29" s="47"/>
      <c r="AA29" s="56"/>
    </row>
    <row r="30" spans="1:27" ht="15.75" x14ac:dyDescent="0.25">
      <c r="A30" s="9" t="s">
        <v>44</v>
      </c>
      <c r="B30" s="8"/>
      <c r="C30" s="8">
        <v>4</v>
      </c>
      <c r="D30" s="8" t="s">
        <v>20</v>
      </c>
      <c r="E30" s="52">
        <v>1200</v>
      </c>
      <c r="F30" s="47"/>
      <c r="G30" s="56"/>
      <c r="H30" s="47"/>
      <c r="I30" s="56"/>
      <c r="J30" s="47"/>
      <c r="K30" s="56"/>
      <c r="L30" s="47"/>
      <c r="M30" s="56"/>
      <c r="N30" s="6"/>
      <c r="O30" s="56"/>
      <c r="P30" s="47"/>
      <c r="Q30" s="56"/>
      <c r="R30" s="47"/>
      <c r="S30" s="56"/>
      <c r="T30" s="47"/>
      <c r="U30" s="56"/>
      <c r="V30" s="47"/>
      <c r="W30" s="56"/>
      <c r="X30" s="47"/>
      <c r="Y30" s="56"/>
      <c r="Z30" s="47"/>
      <c r="AA30" s="56"/>
    </row>
    <row r="31" spans="1:27" ht="15.75" x14ac:dyDescent="0.25">
      <c r="A31" s="9" t="s">
        <v>45</v>
      </c>
      <c r="B31" s="8"/>
      <c r="C31" s="8">
        <v>2</v>
      </c>
      <c r="D31" s="8" t="s">
        <v>3</v>
      </c>
      <c r="E31" s="52">
        <v>1600</v>
      </c>
      <c r="F31" s="47"/>
      <c r="G31" s="56"/>
      <c r="H31" s="47"/>
      <c r="I31" s="56"/>
      <c r="J31" s="47"/>
      <c r="K31" s="56"/>
      <c r="L31" s="47"/>
      <c r="M31" s="56"/>
      <c r="N31" s="6"/>
      <c r="O31" s="56"/>
      <c r="P31" s="47"/>
      <c r="Q31" s="56"/>
      <c r="R31" s="47"/>
      <c r="S31" s="56"/>
      <c r="T31" s="47"/>
      <c r="U31" s="56"/>
      <c r="V31" s="47"/>
      <c r="W31" s="56"/>
      <c r="X31" s="47"/>
      <c r="Y31" s="56"/>
      <c r="Z31" s="47"/>
      <c r="AA31" s="56"/>
    </row>
    <row r="32" spans="1:27" ht="15.75" x14ac:dyDescent="0.25">
      <c r="A32" s="9" t="s">
        <v>46</v>
      </c>
      <c r="B32" s="8"/>
      <c r="C32" s="8">
        <v>4</v>
      </c>
      <c r="D32" s="8" t="s">
        <v>5</v>
      </c>
      <c r="E32" s="52">
        <v>1200</v>
      </c>
      <c r="F32" s="47"/>
      <c r="G32" s="56"/>
      <c r="H32" s="47"/>
      <c r="I32" s="56"/>
      <c r="J32" s="47"/>
      <c r="K32" s="56"/>
      <c r="L32" s="47"/>
      <c r="M32" s="56"/>
      <c r="N32" s="6"/>
      <c r="O32" s="56"/>
      <c r="P32" s="47"/>
      <c r="Q32" s="56"/>
      <c r="R32" s="47"/>
      <c r="S32" s="56"/>
      <c r="T32" s="47"/>
      <c r="U32" s="56"/>
      <c r="V32" s="47"/>
      <c r="W32" s="56"/>
      <c r="X32" s="47"/>
      <c r="Y32" s="56"/>
      <c r="Z32" s="47"/>
      <c r="AA32" s="56"/>
    </row>
    <row r="33" spans="1:27" ht="15.75" x14ac:dyDescent="0.25">
      <c r="A33" s="9" t="s">
        <v>379</v>
      </c>
      <c r="B33" s="8"/>
      <c r="C33" s="8"/>
      <c r="D33" s="8" t="s">
        <v>0</v>
      </c>
      <c r="E33" s="52">
        <v>1456</v>
      </c>
      <c r="F33" s="47"/>
      <c r="G33" s="56"/>
      <c r="H33" s="47"/>
      <c r="I33" s="56"/>
      <c r="J33" s="47"/>
      <c r="K33" s="56"/>
      <c r="L33" s="47"/>
      <c r="M33" s="56"/>
      <c r="N33" s="6"/>
      <c r="O33" s="56"/>
      <c r="P33" s="47"/>
      <c r="Q33" s="56"/>
      <c r="R33" s="47"/>
      <c r="S33" s="56"/>
      <c r="T33" s="47"/>
      <c r="U33" s="56"/>
      <c r="V33" s="47">
        <v>38</v>
      </c>
      <c r="W33" s="56">
        <f>((($V$2+2)*($V$2+4)*($V$2+2-2*V33))/(2*($V$2+2*V33)*($V$2+4*V33))+(($V$2+1)-V33+1))*$V$1</f>
        <v>5.5467807668199072</v>
      </c>
      <c r="X33" s="47"/>
      <c r="Y33" s="56"/>
      <c r="Z33" s="47"/>
      <c r="AA33" s="56"/>
    </row>
    <row r="34" spans="1:27" ht="15.75" x14ac:dyDescent="0.25">
      <c r="A34" s="9" t="s">
        <v>47</v>
      </c>
      <c r="B34" s="8"/>
      <c r="C34" s="8" t="s">
        <v>6</v>
      </c>
      <c r="D34" s="8" t="s">
        <v>0</v>
      </c>
      <c r="E34" s="52">
        <v>1828.1238680080462</v>
      </c>
      <c r="F34" s="47"/>
      <c r="G34" s="56"/>
      <c r="H34" s="47"/>
      <c r="I34" s="56"/>
      <c r="J34" s="47"/>
      <c r="K34" s="56"/>
      <c r="L34" s="47"/>
      <c r="M34" s="56"/>
      <c r="N34" s="6"/>
      <c r="O34" s="56"/>
      <c r="P34" s="47"/>
      <c r="Q34" s="56"/>
      <c r="R34" s="47"/>
      <c r="S34" s="56"/>
      <c r="T34" s="47"/>
      <c r="U34" s="56"/>
      <c r="V34" s="47"/>
      <c r="W34" s="56"/>
      <c r="X34" s="47"/>
      <c r="Y34" s="56"/>
      <c r="Z34" s="47"/>
      <c r="AA34" s="56"/>
    </row>
    <row r="35" spans="1:27" ht="15.75" x14ac:dyDescent="0.25">
      <c r="A35" s="9" t="s">
        <v>276</v>
      </c>
      <c r="B35" s="8"/>
      <c r="C35" s="8">
        <v>2</v>
      </c>
      <c r="D35" s="8" t="s">
        <v>1</v>
      </c>
      <c r="E35" s="52">
        <v>1464.6863095901906</v>
      </c>
      <c r="F35" s="47"/>
      <c r="G35" s="56"/>
      <c r="H35" s="47"/>
      <c r="I35" s="56"/>
      <c r="J35" s="47"/>
      <c r="K35" s="56"/>
      <c r="L35" s="47"/>
      <c r="M35" s="56"/>
      <c r="N35" s="6"/>
      <c r="O35" s="56"/>
      <c r="P35" s="47"/>
      <c r="Q35" s="56"/>
      <c r="R35" s="47"/>
      <c r="S35" s="56"/>
      <c r="T35" s="47">
        <v>10</v>
      </c>
      <c r="U35" s="56">
        <f>((($T$2+2)*($T$2+4)*($T$2+2-2*T35))/(2*($T$2+2*T35)*($T$2+4*T35))+(($T$2+1)-T35+1))*$T$1</f>
        <v>11.306112203489102</v>
      </c>
      <c r="V35" s="47"/>
      <c r="W35" s="56"/>
      <c r="X35" s="47"/>
      <c r="Y35" s="56"/>
      <c r="Z35" s="47"/>
      <c r="AA35" s="56"/>
    </row>
    <row r="36" spans="1:27" ht="15.75" x14ac:dyDescent="0.25">
      <c r="A36" s="9" t="s">
        <v>48</v>
      </c>
      <c r="B36" s="8"/>
      <c r="C36" s="8">
        <v>4</v>
      </c>
      <c r="D36" s="8" t="s">
        <v>5</v>
      </c>
      <c r="E36" s="52">
        <v>1200</v>
      </c>
      <c r="F36" s="47"/>
      <c r="G36" s="56"/>
      <c r="H36" s="47"/>
      <c r="I36" s="56"/>
      <c r="J36" s="47"/>
      <c r="K36" s="56"/>
      <c r="L36" s="47"/>
      <c r="M36" s="56"/>
      <c r="N36" s="6"/>
      <c r="O36" s="56"/>
      <c r="P36" s="47"/>
      <c r="Q36" s="56"/>
      <c r="R36" s="47"/>
      <c r="S36" s="56"/>
      <c r="T36" s="47"/>
      <c r="U36" s="56"/>
      <c r="V36" s="47"/>
      <c r="W36" s="56"/>
      <c r="X36" s="47"/>
      <c r="Y36" s="56"/>
      <c r="Z36" s="47"/>
      <c r="AA36" s="56"/>
    </row>
    <row r="37" spans="1:27" ht="15.75" x14ac:dyDescent="0.25">
      <c r="A37" s="9" t="s">
        <v>365</v>
      </c>
      <c r="B37" s="8"/>
      <c r="C37" s="8"/>
      <c r="D37" s="8" t="s">
        <v>0</v>
      </c>
      <c r="E37" s="52">
        <v>1256</v>
      </c>
      <c r="F37" s="47"/>
      <c r="G37" s="56"/>
      <c r="H37" s="47"/>
      <c r="I37" s="56"/>
      <c r="J37" s="47"/>
      <c r="K37" s="56"/>
      <c r="L37" s="47"/>
      <c r="M37" s="56"/>
      <c r="N37" s="6"/>
      <c r="O37" s="56"/>
      <c r="P37" s="47">
        <v>40</v>
      </c>
      <c r="Q37" s="56">
        <f>((($P$2+2)*($P$2+4)*($P$2+2-2*P37))/(2*($P$2+2*P37)*($P$2+4*P37))+(($P$2+1)-P37+1))*$P$1</f>
        <v>4.6575523413248794</v>
      </c>
      <c r="R37" s="47"/>
      <c r="S37" s="56"/>
      <c r="T37" s="47"/>
      <c r="U37" s="56"/>
      <c r="V37" s="47"/>
      <c r="W37" s="56"/>
      <c r="X37" s="47"/>
      <c r="Y37" s="56"/>
      <c r="Z37" s="47"/>
      <c r="AA37" s="56"/>
    </row>
    <row r="38" spans="1:27" ht="15.75" x14ac:dyDescent="0.25">
      <c r="A38" s="9" t="s">
        <v>216</v>
      </c>
      <c r="B38" s="8"/>
      <c r="C38" s="8"/>
      <c r="D38" s="8" t="s">
        <v>20</v>
      </c>
      <c r="E38" s="52">
        <v>1193</v>
      </c>
      <c r="F38" s="47"/>
      <c r="G38" s="56"/>
      <c r="H38" s="47"/>
      <c r="I38" s="56"/>
      <c r="J38" s="47"/>
      <c r="K38" s="56"/>
      <c r="L38" s="47"/>
      <c r="M38" s="56"/>
      <c r="N38" s="6"/>
      <c r="O38" s="56"/>
      <c r="P38" s="47"/>
      <c r="Q38" s="56"/>
      <c r="R38" s="47"/>
      <c r="S38" s="56"/>
      <c r="T38" s="47"/>
      <c r="U38" s="56"/>
      <c r="V38" s="47"/>
      <c r="W38" s="56"/>
      <c r="X38" s="47"/>
      <c r="Y38" s="56"/>
      <c r="Z38" s="47"/>
      <c r="AA38" s="56"/>
    </row>
    <row r="39" spans="1:27" ht="15.75" x14ac:dyDescent="0.25">
      <c r="A39" s="9" t="s">
        <v>49</v>
      </c>
      <c r="B39" s="8"/>
      <c r="C39" s="8"/>
      <c r="D39" s="8" t="s">
        <v>0</v>
      </c>
      <c r="E39" s="52">
        <v>1200</v>
      </c>
      <c r="F39" s="47"/>
      <c r="G39" s="56"/>
      <c r="H39" s="47"/>
      <c r="I39" s="56"/>
      <c r="J39" s="47"/>
      <c r="K39" s="56"/>
      <c r="L39" s="47"/>
      <c r="M39" s="56"/>
      <c r="N39" s="6"/>
      <c r="O39" s="56"/>
      <c r="P39" s="47"/>
      <c r="Q39" s="56"/>
      <c r="R39" s="47"/>
      <c r="S39" s="56"/>
      <c r="T39" s="47"/>
      <c r="U39" s="56"/>
      <c r="V39" s="47"/>
      <c r="W39" s="56"/>
      <c r="X39" s="47"/>
      <c r="Y39" s="56"/>
      <c r="Z39" s="47"/>
      <c r="AA39" s="56"/>
    </row>
    <row r="40" spans="1:27" ht="15.75" x14ac:dyDescent="0.25">
      <c r="A40" s="9" t="s">
        <v>50</v>
      </c>
      <c r="B40" s="8"/>
      <c r="C40" s="8">
        <v>3</v>
      </c>
      <c r="D40" s="8" t="s">
        <v>5</v>
      </c>
      <c r="E40" s="52">
        <v>1455.5917467920424</v>
      </c>
      <c r="F40" s="47"/>
      <c r="G40" s="56"/>
      <c r="H40" s="47"/>
      <c r="I40" s="56"/>
      <c r="J40" s="47"/>
      <c r="K40" s="56"/>
      <c r="L40" s="47">
        <v>6</v>
      </c>
      <c r="M40" s="56">
        <f>((($L$2+2)*($L$2+4)*($L$2+2-2*L40))/(2*($L$2+2*L40)*($L$2+4*L40))+(($L$2+1)-L40+1))*$L$1</f>
        <v>25.035865106787092</v>
      </c>
      <c r="N40" s="6"/>
      <c r="O40" s="56"/>
      <c r="P40" s="47"/>
      <c r="Q40" s="56"/>
      <c r="R40" s="47"/>
      <c r="S40" s="56"/>
      <c r="T40" s="47"/>
      <c r="U40" s="56"/>
      <c r="V40" s="47"/>
      <c r="W40" s="56"/>
      <c r="X40" s="47"/>
      <c r="Y40" s="56"/>
      <c r="Z40" s="47"/>
      <c r="AA40" s="56"/>
    </row>
    <row r="41" spans="1:27" ht="15.75" x14ac:dyDescent="0.25">
      <c r="A41" s="9" t="s">
        <v>281</v>
      </c>
      <c r="B41" s="17"/>
      <c r="C41" s="17"/>
      <c r="D41" s="46" t="s">
        <v>0</v>
      </c>
      <c r="E41" s="52">
        <v>1782</v>
      </c>
      <c r="F41" s="17"/>
      <c r="G41" s="57"/>
      <c r="H41" s="47"/>
      <c r="I41" s="57"/>
      <c r="J41" s="6"/>
      <c r="K41" s="57"/>
      <c r="L41" s="47"/>
      <c r="M41" s="57"/>
      <c r="N41" s="6"/>
      <c r="O41" s="57"/>
      <c r="P41" s="47">
        <v>16</v>
      </c>
      <c r="Q41" s="56">
        <f>((($P$2+2)*($P$2+4)*($P$2+2-2*P41))/(2*($P$2+2*P41)*($P$2+4*P41))+(($P$2+1)-P41+1))*$P$1</f>
        <v>24.455544455544459</v>
      </c>
      <c r="R41" s="47"/>
      <c r="S41" s="57"/>
      <c r="T41" s="47"/>
      <c r="U41" s="56"/>
      <c r="V41" s="47"/>
      <c r="W41" s="57"/>
      <c r="X41" s="47"/>
      <c r="Y41" s="57"/>
      <c r="Z41" s="6"/>
      <c r="AA41" s="57"/>
    </row>
    <row r="42" spans="1:27" ht="15.75" x14ac:dyDescent="0.25">
      <c r="A42" s="9" t="s">
        <v>51</v>
      </c>
      <c r="B42" s="8"/>
      <c r="C42" s="8" t="s">
        <v>8</v>
      </c>
      <c r="D42" s="8" t="s">
        <v>0</v>
      </c>
      <c r="E42" s="52">
        <v>2245.8092146102554</v>
      </c>
      <c r="F42" s="47"/>
      <c r="G42" s="56"/>
      <c r="H42" s="47"/>
      <c r="I42" s="56"/>
      <c r="J42" s="47"/>
      <c r="K42" s="56"/>
      <c r="L42" s="47"/>
      <c r="M42" s="56"/>
      <c r="N42" s="6"/>
      <c r="O42" s="56"/>
      <c r="P42" s="47"/>
      <c r="Q42" s="56"/>
      <c r="R42" s="47"/>
      <c r="S42" s="56"/>
      <c r="T42" s="47"/>
      <c r="U42" s="56"/>
      <c r="V42" s="47"/>
      <c r="W42" s="56"/>
      <c r="X42" s="47"/>
      <c r="Y42" s="56"/>
      <c r="Z42" s="47"/>
      <c r="AA42" s="56"/>
    </row>
    <row r="43" spans="1:27" ht="15.75" x14ac:dyDescent="0.25">
      <c r="A43" s="9" t="s">
        <v>52</v>
      </c>
      <c r="B43" s="8" t="s">
        <v>13</v>
      </c>
      <c r="C43" s="8" t="s">
        <v>6</v>
      </c>
      <c r="D43" s="8" t="s">
        <v>0</v>
      </c>
      <c r="E43" s="52">
        <v>1560</v>
      </c>
      <c r="F43" s="47"/>
      <c r="G43" s="56"/>
      <c r="H43" s="47"/>
      <c r="I43" s="56"/>
      <c r="J43" s="47"/>
      <c r="K43" s="56"/>
      <c r="L43" s="47"/>
      <c r="M43" s="56"/>
      <c r="N43" s="6"/>
      <c r="O43" s="56"/>
      <c r="P43" s="47">
        <v>41</v>
      </c>
      <c r="Q43" s="56">
        <f>((($P$2+2)*($P$2+4)*($P$2+2-2*P43))/(2*($P$2+2*P43)*($P$2+4*P43))+(($P$2+1)-P43+1))*$P$1</f>
        <v>3.9158163265306127</v>
      </c>
      <c r="R43" s="47"/>
      <c r="S43" s="56"/>
      <c r="T43" s="47"/>
      <c r="U43" s="56"/>
      <c r="V43" s="47">
        <v>28</v>
      </c>
      <c r="W43" s="56">
        <f>((($V$2+2)*($V$2+4)*($V$2+2-2*V43))/(2*($V$2+2*V43)*($V$2+4*V43))+(($V$2+1)-V43+1))*$V$1</f>
        <v>13.391562086144919</v>
      </c>
      <c r="X43" s="47"/>
      <c r="Y43" s="56"/>
      <c r="Z43" s="47"/>
      <c r="AA43" s="56"/>
    </row>
    <row r="44" spans="1:27" ht="15.75" x14ac:dyDescent="0.25">
      <c r="A44" s="9" t="s">
        <v>53</v>
      </c>
      <c r="B44" s="8"/>
      <c r="C44" s="8">
        <v>3</v>
      </c>
      <c r="D44" s="8" t="s">
        <v>5</v>
      </c>
      <c r="E44" s="52">
        <v>1400</v>
      </c>
      <c r="F44" s="47"/>
      <c r="G44" s="56"/>
      <c r="H44" s="47"/>
      <c r="I44" s="56"/>
      <c r="J44" s="47"/>
      <c r="K44" s="56"/>
      <c r="L44" s="47"/>
      <c r="M44" s="56"/>
      <c r="N44" s="6"/>
      <c r="O44" s="56"/>
      <c r="P44" s="47"/>
      <c r="Q44" s="56"/>
      <c r="R44" s="47"/>
      <c r="S44" s="56"/>
      <c r="T44" s="47"/>
      <c r="U44" s="56"/>
      <c r="V44" s="47"/>
      <c r="W44" s="56"/>
      <c r="X44" s="47"/>
      <c r="Y44" s="56"/>
      <c r="Z44" s="47"/>
      <c r="AA44" s="56"/>
    </row>
    <row r="45" spans="1:27" ht="15.75" x14ac:dyDescent="0.25">
      <c r="A45" s="9" t="s">
        <v>212</v>
      </c>
      <c r="B45" s="46"/>
      <c r="C45" s="46">
        <v>4</v>
      </c>
      <c r="D45" s="46" t="s">
        <v>2</v>
      </c>
      <c r="E45" s="52">
        <v>1256.0306573963219</v>
      </c>
      <c r="F45" s="47"/>
      <c r="G45" s="56"/>
      <c r="H45" s="47"/>
      <c r="I45" s="56"/>
      <c r="J45" s="47">
        <v>9</v>
      </c>
      <c r="K45" s="56">
        <v>10.406665967927891</v>
      </c>
      <c r="L45" s="47"/>
      <c r="M45" s="56"/>
      <c r="N45" s="6"/>
      <c r="O45" s="56"/>
      <c r="P45" s="47"/>
      <c r="Q45" s="56"/>
      <c r="R45" s="47"/>
      <c r="S45" s="56"/>
      <c r="T45" s="47"/>
      <c r="U45" s="56"/>
      <c r="V45" s="47"/>
      <c r="W45" s="56"/>
      <c r="X45" s="47"/>
      <c r="Y45" s="56"/>
      <c r="Z45" s="47"/>
      <c r="AA45" s="56"/>
    </row>
    <row r="46" spans="1:27" ht="15.75" x14ac:dyDescent="0.25">
      <c r="A46" s="9" t="s">
        <v>54</v>
      </c>
      <c r="B46" s="8"/>
      <c r="C46" s="8"/>
      <c r="D46" s="8" t="s">
        <v>0</v>
      </c>
      <c r="E46" s="52">
        <v>1200</v>
      </c>
      <c r="F46" s="47"/>
      <c r="G46" s="56"/>
      <c r="H46" s="47"/>
      <c r="I46" s="56"/>
      <c r="J46" s="47"/>
      <c r="K46" s="56"/>
      <c r="L46" s="47"/>
      <c r="M46" s="56"/>
      <c r="N46" s="6"/>
      <c r="O46" s="56"/>
      <c r="P46" s="47"/>
      <c r="Q46" s="56"/>
      <c r="R46" s="47"/>
      <c r="S46" s="56"/>
      <c r="T46" s="47"/>
      <c r="U46" s="56"/>
      <c r="V46" s="47"/>
      <c r="W46" s="56"/>
      <c r="X46" s="47"/>
      <c r="Y46" s="56"/>
      <c r="Z46" s="47"/>
      <c r="AA46" s="56"/>
    </row>
    <row r="47" spans="1:27" ht="15.75" x14ac:dyDescent="0.25">
      <c r="A47" s="9" t="s">
        <v>283</v>
      </c>
      <c r="B47" s="17"/>
      <c r="C47" s="17"/>
      <c r="D47" s="46" t="s">
        <v>0</v>
      </c>
      <c r="E47" s="52">
        <v>1333</v>
      </c>
      <c r="F47" s="17"/>
      <c r="G47" s="57"/>
      <c r="H47" s="47"/>
      <c r="I47" s="57"/>
      <c r="J47" s="6"/>
      <c r="K47" s="57"/>
      <c r="L47" s="47"/>
      <c r="M47" s="57"/>
      <c r="N47" s="6"/>
      <c r="O47" s="57"/>
      <c r="P47" s="47"/>
      <c r="Q47" s="56"/>
      <c r="R47" s="47"/>
      <c r="S47" s="57"/>
      <c r="T47" s="47"/>
      <c r="U47" s="56"/>
      <c r="V47" s="47">
        <v>39</v>
      </c>
      <c r="W47" s="56">
        <f>((($V$2+2)*($V$2+4)*($V$2+2-2*V47))/(2*($V$2+2*V47)*($V$2+4*V47))+(($V$2+1)-V47+1))*$V$1</f>
        <v>4.7855051488743454</v>
      </c>
      <c r="X47" s="47"/>
      <c r="Y47" s="57"/>
      <c r="Z47" s="6"/>
      <c r="AA47" s="57"/>
    </row>
    <row r="48" spans="1:27" ht="15.75" x14ac:dyDescent="0.25">
      <c r="A48" s="9" t="s">
        <v>55</v>
      </c>
      <c r="B48" s="8"/>
      <c r="C48" s="8">
        <v>4</v>
      </c>
      <c r="D48" s="8" t="s">
        <v>2</v>
      </c>
      <c r="E48" s="52">
        <v>1245</v>
      </c>
      <c r="F48" s="47"/>
      <c r="G48" s="56"/>
      <c r="H48" s="47"/>
      <c r="I48" s="56"/>
      <c r="J48" s="47"/>
      <c r="K48" s="56"/>
      <c r="L48" s="47"/>
      <c r="M48" s="56"/>
      <c r="N48" s="6"/>
      <c r="O48" s="56"/>
      <c r="P48" s="47"/>
      <c r="Q48" s="56"/>
      <c r="R48" s="47"/>
      <c r="S48" s="56"/>
      <c r="T48" s="47"/>
      <c r="U48" s="56"/>
      <c r="V48" s="47"/>
      <c r="W48" s="56"/>
      <c r="X48" s="47"/>
      <c r="Y48" s="56"/>
      <c r="Z48" s="47"/>
      <c r="AA48" s="56"/>
    </row>
    <row r="49" spans="1:27" ht="15.75" x14ac:dyDescent="0.25">
      <c r="A49" s="9" t="s">
        <v>56</v>
      </c>
      <c r="B49" s="8"/>
      <c r="C49" s="8">
        <v>2</v>
      </c>
      <c r="D49" s="8" t="s">
        <v>2</v>
      </c>
      <c r="E49" s="52">
        <v>1622</v>
      </c>
      <c r="F49" s="47"/>
      <c r="G49" s="56"/>
      <c r="H49" s="47"/>
      <c r="I49" s="56"/>
      <c r="J49" s="47"/>
      <c r="K49" s="56"/>
      <c r="L49" s="47"/>
      <c r="M49" s="56"/>
      <c r="N49" s="6"/>
      <c r="O49" s="56"/>
      <c r="P49" s="47"/>
      <c r="Q49" s="56"/>
      <c r="R49" s="47"/>
      <c r="S49" s="56"/>
      <c r="T49" s="47"/>
      <c r="U49" s="56"/>
      <c r="V49" s="47"/>
      <c r="W49" s="56"/>
      <c r="X49" s="47"/>
      <c r="Y49" s="56"/>
      <c r="Z49" s="47"/>
      <c r="AA49" s="56"/>
    </row>
    <row r="50" spans="1:27" ht="15.75" x14ac:dyDescent="0.25">
      <c r="A50" s="9" t="s">
        <v>57</v>
      </c>
      <c r="B50" s="8"/>
      <c r="C50" s="8">
        <v>4</v>
      </c>
      <c r="D50" s="8" t="s">
        <v>4</v>
      </c>
      <c r="E50" s="52">
        <v>1200</v>
      </c>
      <c r="F50" s="47"/>
      <c r="G50" s="56"/>
      <c r="H50" s="47"/>
      <c r="I50" s="56"/>
      <c r="J50" s="47"/>
      <c r="K50" s="56"/>
      <c r="L50" s="47"/>
      <c r="M50" s="56"/>
      <c r="N50" s="6"/>
      <c r="O50" s="56"/>
      <c r="P50" s="47"/>
      <c r="Q50" s="56"/>
      <c r="R50" s="47"/>
      <c r="S50" s="56"/>
      <c r="T50" s="47"/>
      <c r="U50" s="56"/>
      <c r="V50" s="47"/>
      <c r="W50" s="56"/>
      <c r="X50" s="47"/>
      <c r="Y50" s="56"/>
      <c r="Z50" s="47"/>
      <c r="AA50" s="56"/>
    </row>
    <row r="51" spans="1:27" ht="15.75" x14ac:dyDescent="0.25">
      <c r="A51" s="9" t="s">
        <v>58</v>
      </c>
      <c r="B51" s="8"/>
      <c r="C51" s="8">
        <v>1</v>
      </c>
      <c r="D51" s="8" t="s">
        <v>1</v>
      </c>
      <c r="E51" s="52">
        <v>1800</v>
      </c>
      <c r="F51" s="47"/>
      <c r="G51" s="56"/>
      <c r="H51" s="47"/>
      <c r="I51" s="56"/>
      <c r="J51" s="47"/>
      <c r="K51" s="56"/>
      <c r="L51" s="47"/>
      <c r="M51" s="56"/>
      <c r="N51" s="6"/>
      <c r="O51" s="56"/>
      <c r="P51" s="47"/>
      <c r="Q51" s="56"/>
      <c r="R51" s="47"/>
      <c r="S51" s="56"/>
      <c r="T51" s="47"/>
      <c r="U51" s="56"/>
      <c r="V51" s="47"/>
      <c r="W51" s="56"/>
      <c r="X51" s="47"/>
      <c r="Y51" s="56"/>
      <c r="Z51" s="47"/>
      <c r="AA51" s="56"/>
    </row>
    <row r="52" spans="1:27" ht="15.75" x14ac:dyDescent="0.25">
      <c r="A52" s="9" t="s">
        <v>59</v>
      </c>
      <c r="B52" s="8"/>
      <c r="C52" s="8" t="s">
        <v>6</v>
      </c>
      <c r="D52" s="8" t="s">
        <v>0</v>
      </c>
      <c r="E52" s="52">
        <v>1714</v>
      </c>
      <c r="F52" s="47"/>
      <c r="G52" s="56"/>
      <c r="H52" s="47"/>
      <c r="I52" s="56"/>
      <c r="J52" s="47"/>
      <c r="K52" s="56"/>
      <c r="L52" s="47"/>
      <c r="M52" s="56"/>
      <c r="N52" s="6"/>
      <c r="O52" s="56"/>
      <c r="P52" s="47">
        <v>28</v>
      </c>
      <c r="Q52" s="56">
        <f>((($P$2+2)*($P$2+4)*($P$2+2-2*P52))/(2*($P$2+2*P52)*($P$2+4*P52))+(($P$2+1)-P52+1))*$P$1</f>
        <v>13.860227635357941</v>
      </c>
      <c r="R52" s="47"/>
      <c r="S52" s="56"/>
      <c r="T52" s="47"/>
      <c r="U52" s="56"/>
      <c r="V52" s="47">
        <v>23</v>
      </c>
      <c r="W52" s="56">
        <f>((($V$2+2)*($V$2+4)*($V$2+2-2*V52))/(2*($V$2+2*V52)*($V$2+4*V52))+(($V$2+1)-V52+1))*$V$1</f>
        <v>17.585667036889799</v>
      </c>
      <c r="X52" s="47"/>
      <c r="Y52" s="56"/>
      <c r="Z52" s="47"/>
      <c r="AA52" s="56"/>
    </row>
    <row r="53" spans="1:27" ht="15.75" x14ac:dyDescent="0.25">
      <c r="A53" s="9" t="s">
        <v>372</v>
      </c>
      <c r="B53" s="17"/>
      <c r="C53" s="17"/>
      <c r="D53" s="46" t="s">
        <v>5</v>
      </c>
      <c r="E53" s="52">
        <v>1218.6956180993975</v>
      </c>
      <c r="F53" s="17"/>
      <c r="G53" s="57"/>
      <c r="H53" s="47"/>
      <c r="I53" s="57"/>
      <c r="J53" s="6"/>
      <c r="K53" s="57"/>
      <c r="L53" s="47"/>
      <c r="M53" s="57"/>
      <c r="N53" s="6">
        <v>19</v>
      </c>
      <c r="O53" s="56">
        <f>((($N$2+2)*($N$2+4)*($N$2+2-2*N53))/(2*($N$2+2*N53)*($N$2+4*N53))+(($N$2+1)-N53+1))*$N$1</f>
        <v>2.1047936522841448</v>
      </c>
      <c r="P53" s="47"/>
      <c r="Q53" s="56"/>
      <c r="R53" s="47"/>
      <c r="S53" s="56"/>
      <c r="T53" s="47">
        <v>11</v>
      </c>
      <c r="U53" s="56">
        <f>((($T$2+2)*($T$2+4)*($T$2+2-2*T53))/(2*($T$2+2*T53)*($T$2+4*T53))+(($T$2+1)-T53+1))*$T$1</f>
        <v>8.6649550706033374</v>
      </c>
      <c r="V53" s="47"/>
      <c r="W53" s="57"/>
      <c r="X53" s="47"/>
      <c r="Y53" s="57"/>
      <c r="Z53" s="6"/>
      <c r="AA53" s="57"/>
    </row>
    <row r="54" spans="1:27" ht="15.75" x14ac:dyDescent="0.25">
      <c r="A54" s="9" t="s">
        <v>60</v>
      </c>
      <c r="B54" s="8" t="s">
        <v>14</v>
      </c>
      <c r="C54" s="8">
        <v>2</v>
      </c>
      <c r="D54" s="8" t="s">
        <v>5</v>
      </c>
      <c r="E54" s="52">
        <v>1492</v>
      </c>
      <c r="F54" s="47"/>
      <c r="G54" s="56"/>
      <c r="H54" s="47">
        <v>7</v>
      </c>
      <c r="I54" s="56">
        <f>((($H$2+2)*($H$2+4)*($H$2+2-2*H54))/(2*($H$2+2*H54)*($H$2+4*H54))+(($H$2+1)-H54+1))*$H$1</f>
        <v>16.857142857142858</v>
      </c>
      <c r="J54" s="47">
        <v>8</v>
      </c>
      <c r="K54" s="56">
        <v>13.565891472868218</v>
      </c>
      <c r="L54" s="47">
        <v>5</v>
      </c>
      <c r="M54" s="56">
        <f>((($L$2+2)*($L$2+4)*($L$2+2-2*L54))/(2*($L$2+2*L54)*($L$2+4*L54))+(($L$2+1)-L54+1))*$L$1</f>
        <v>28.280851063829786</v>
      </c>
      <c r="N54" s="6">
        <v>11</v>
      </c>
      <c r="O54" s="56">
        <f>((($N$2+2)*($N$2+4)*($N$2+2-2*N54))/(2*($N$2+2*N54)*($N$2+4*N54))+(($N$2+1)-N54+1))*$N$1</f>
        <v>16.7906848560011</v>
      </c>
      <c r="P54" s="47"/>
      <c r="Q54" s="56"/>
      <c r="R54" s="47"/>
      <c r="S54" s="56"/>
      <c r="T54" s="47">
        <v>9</v>
      </c>
      <c r="U54" s="56">
        <f>((($T$2+2)*($T$2+4)*($T$2+2-2*T54))/(2*($T$2+2*T54)*($T$2+4*T54))+(($T$2+1)-T54+1))*$T$1</f>
        <v>14.019974630292715</v>
      </c>
      <c r="V54" s="47">
        <v>42</v>
      </c>
      <c r="W54" s="56">
        <f>((($V$2+2)*($V$2+4)*($V$2+2-2*V54))/(2*($V$2+2*V54)*($V$2+4*V54))+(($V$2+1)-V54+1))*$V$1</f>
        <v>2.5178191501372478</v>
      </c>
      <c r="X54" s="47">
        <v>7</v>
      </c>
      <c r="Y54" s="56">
        <f>((($X$2+2)*($X$2+4)*($X$2+2-2*X54))/(2*($X$2+2*X54)*($X$2+4*X54))+(($X$2+1)-X54+1))*$X$1</f>
        <v>10.372960372960373</v>
      </c>
      <c r="Z54" s="47"/>
      <c r="AA54" s="56"/>
    </row>
    <row r="55" spans="1:27" ht="15.75" x14ac:dyDescent="0.25">
      <c r="A55" s="14" t="s">
        <v>341</v>
      </c>
      <c r="B55" s="46"/>
      <c r="C55" s="48"/>
      <c r="D55" s="46" t="s">
        <v>0</v>
      </c>
      <c r="E55" s="52">
        <v>1352.704481304595</v>
      </c>
      <c r="F55" s="47"/>
      <c r="G55" s="56"/>
      <c r="H55" s="47"/>
      <c r="I55" s="56"/>
      <c r="J55" s="47"/>
      <c r="K55" s="56"/>
      <c r="L55" s="47"/>
      <c r="M55" s="56"/>
      <c r="N55" s="6"/>
      <c r="O55" s="56"/>
      <c r="P55" s="47"/>
      <c r="Q55" s="56"/>
      <c r="R55" s="47"/>
      <c r="S55" s="56"/>
      <c r="T55" s="47"/>
      <c r="U55" s="56"/>
      <c r="V55" s="47"/>
      <c r="W55" s="56"/>
      <c r="X55" s="47"/>
      <c r="Y55" s="56"/>
      <c r="Z55" s="47"/>
      <c r="AA55" s="56"/>
    </row>
    <row r="56" spans="1:27" ht="15.75" x14ac:dyDescent="0.25">
      <c r="A56" s="9" t="s">
        <v>61</v>
      </c>
      <c r="B56" s="8"/>
      <c r="C56" s="8"/>
      <c r="D56" s="8" t="s">
        <v>0</v>
      </c>
      <c r="E56" s="52">
        <v>1485.2195836512149</v>
      </c>
      <c r="F56" s="47"/>
      <c r="G56" s="56"/>
      <c r="H56" s="47"/>
      <c r="I56" s="56"/>
      <c r="J56" s="47"/>
      <c r="K56" s="56"/>
      <c r="L56" s="47"/>
      <c r="M56" s="56"/>
      <c r="N56" s="6"/>
      <c r="O56" s="56"/>
      <c r="P56" s="47"/>
      <c r="Q56" s="56"/>
      <c r="R56" s="47"/>
      <c r="S56" s="56"/>
      <c r="T56" s="47"/>
      <c r="U56" s="56"/>
      <c r="V56" s="47"/>
      <c r="W56" s="56"/>
      <c r="X56" s="47"/>
      <c r="Y56" s="56"/>
      <c r="Z56" s="47"/>
      <c r="AA56" s="56"/>
    </row>
    <row r="57" spans="1:27" ht="15.75" x14ac:dyDescent="0.25">
      <c r="A57" s="14" t="s">
        <v>240</v>
      </c>
      <c r="B57" s="46"/>
      <c r="C57" s="46"/>
      <c r="D57" s="8" t="s">
        <v>1</v>
      </c>
      <c r="E57" s="52">
        <v>1438</v>
      </c>
      <c r="F57" s="47"/>
      <c r="G57" s="56"/>
      <c r="H57" s="47"/>
      <c r="I57" s="56"/>
      <c r="J57" s="47"/>
      <c r="K57" s="56"/>
      <c r="L57" s="47"/>
      <c r="M57" s="56"/>
      <c r="N57" s="6">
        <v>13</v>
      </c>
      <c r="O57" s="56">
        <f>((($N$2+2)*($N$2+4)*($N$2+2-2*N57))/(2*($N$2+2*N57)*($N$2+4*N57))+(($N$2+1)-N57+1))*$N$1</f>
        <v>12.918755470677169</v>
      </c>
      <c r="P57" s="47">
        <v>35</v>
      </c>
      <c r="Q57" s="56">
        <f>((($P$2+2)*($P$2+4)*($P$2+2-2*P57))/(2*($P$2+2*P57)*($P$2+4*P57))+(($P$2+1)-P57+1))*$P$1</f>
        <v>8.4117273160654698</v>
      </c>
      <c r="R57" s="47">
        <v>19</v>
      </c>
      <c r="S57" s="56">
        <f>((($R$2+2)*($R$2+4)*($R$2+2-2*R57))/(2*($R$2+2*R57)*($R$2+4*R57))+(($R$2+1)-R57+1))*$R$1</f>
        <v>7.4274259566339911</v>
      </c>
      <c r="T57" s="47"/>
      <c r="U57" s="56"/>
      <c r="V57" s="47"/>
      <c r="W57" s="56"/>
      <c r="X57" s="47"/>
      <c r="Y57" s="56"/>
      <c r="Z57" s="47"/>
      <c r="AA57" s="56"/>
    </row>
    <row r="58" spans="1:27" ht="15.75" x14ac:dyDescent="0.25">
      <c r="A58" s="9" t="s">
        <v>289</v>
      </c>
      <c r="B58" s="17"/>
      <c r="C58" s="17"/>
      <c r="D58" s="46" t="s">
        <v>291</v>
      </c>
      <c r="E58" s="52">
        <v>1205.0379611379888</v>
      </c>
      <c r="F58" s="17"/>
      <c r="G58" s="57"/>
      <c r="H58" s="47"/>
      <c r="I58" s="57"/>
      <c r="J58" s="6"/>
      <c r="K58" s="57"/>
      <c r="L58" s="47"/>
      <c r="M58" s="57"/>
      <c r="N58" s="6"/>
      <c r="O58" s="57"/>
      <c r="P58" s="47"/>
      <c r="Q58" s="57"/>
      <c r="R58" s="47"/>
      <c r="S58" s="56"/>
      <c r="T58" s="47"/>
      <c r="U58" s="56"/>
      <c r="V58" s="47"/>
      <c r="W58" s="57"/>
      <c r="X58" s="47"/>
      <c r="Y58" s="57"/>
      <c r="Z58" s="6"/>
      <c r="AA58" s="57"/>
    </row>
    <row r="59" spans="1:27" ht="15.75" x14ac:dyDescent="0.25">
      <c r="A59" s="9" t="s">
        <v>62</v>
      </c>
      <c r="B59" s="8"/>
      <c r="C59" s="8">
        <v>4</v>
      </c>
      <c r="D59" s="8" t="s">
        <v>20</v>
      </c>
      <c r="E59" s="52">
        <v>1200</v>
      </c>
      <c r="F59" s="47"/>
      <c r="G59" s="56"/>
      <c r="H59" s="47"/>
      <c r="I59" s="56"/>
      <c r="J59" s="47"/>
      <c r="K59" s="56"/>
      <c r="L59" s="47"/>
      <c r="M59" s="56"/>
      <c r="N59" s="6"/>
      <c r="O59" s="56"/>
      <c r="P59" s="47"/>
      <c r="Q59" s="56"/>
      <c r="R59" s="47"/>
      <c r="S59" s="56"/>
      <c r="T59" s="47"/>
      <c r="U59" s="56"/>
      <c r="V59" s="47"/>
      <c r="W59" s="56"/>
      <c r="X59" s="47"/>
      <c r="Y59" s="56"/>
      <c r="Z59" s="47"/>
      <c r="AA59" s="56"/>
    </row>
    <row r="60" spans="1:27" ht="15.75" x14ac:dyDescent="0.25">
      <c r="A60" s="9" t="s">
        <v>63</v>
      </c>
      <c r="B60" s="8" t="s">
        <v>14</v>
      </c>
      <c r="C60" s="8" t="s">
        <v>6</v>
      </c>
      <c r="D60" s="8" t="s">
        <v>3</v>
      </c>
      <c r="E60" s="52">
        <v>2200</v>
      </c>
      <c r="F60" s="47"/>
      <c r="G60" s="56"/>
      <c r="H60" s="47"/>
      <c r="I60" s="56"/>
      <c r="J60" s="47"/>
      <c r="K60" s="56"/>
      <c r="L60" s="47"/>
      <c r="M60" s="56"/>
      <c r="N60" s="6"/>
      <c r="O60" s="56"/>
      <c r="P60" s="47"/>
      <c r="Q60" s="56"/>
      <c r="R60" s="47"/>
      <c r="S60" s="56"/>
      <c r="T60" s="47"/>
      <c r="U60" s="56"/>
      <c r="V60" s="47"/>
      <c r="W60" s="56"/>
      <c r="X60" s="47"/>
      <c r="Y60" s="56"/>
      <c r="Z60" s="47"/>
      <c r="AA60" s="56"/>
    </row>
    <row r="61" spans="1:27" ht="15.75" x14ac:dyDescent="0.25">
      <c r="A61" s="9" t="s">
        <v>254</v>
      </c>
      <c r="B61" s="8"/>
      <c r="C61" s="8"/>
      <c r="D61" s="8" t="s">
        <v>0</v>
      </c>
      <c r="E61" s="52">
        <v>1193.0232326107543</v>
      </c>
      <c r="F61" s="47"/>
      <c r="G61" s="56"/>
      <c r="H61" s="47"/>
      <c r="I61" s="56"/>
      <c r="J61" s="47"/>
      <c r="K61" s="56"/>
      <c r="L61" s="47"/>
      <c r="M61" s="56"/>
      <c r="N61" s="6"/>
      <c r="O61" s="56"/>
      <c r="P61" s="47"/>
      <c r="Q61" s="56"/>
      <c r="R61" s="47"/>
      <c r="S61" s="56"/>
      <c r="T61" s="47"/>
      <c r="U61" s="56"/>
      <c r="V61" s="47"/>
      <c r="W61" s="56"/>
      <c r="X61" s="47"/>
      <c r="Y61" s="56"/>
      <c r="Z61" s="47"/>
      <c r="AA61" s="56"/>
    </row>
    <row r="62" spans="1:27" ht="15.75" x14ac:dyDescent="0.25">
      <c r="A62" s="9" t="s">
        <v>64</v>
      </c>
      <c r="B62" s="8"/>
      <c r="C62" s="8"/>
      <c r="D62" s="8" t="s">
        <v>0</v>
      </c>
      <c r="E62" s="52">
        <v>1710</v>
      </c>
      <c r="F62" s="47"/>
      <c r="G62" s="56"/>
      <c r="H62" s="47"/>
      <c r="I62" s="56"/>
      <c r="J62" s="47"/>
      <c r="K62" s="56"/>
      <c r="L62" s="47"/>
      <c r="M62" s="56"/>
      <c r="N62" s="6">
        <v>2</v>
      </c>
      <c r="O62" s="56">
        <f>((($N$2+2)*($N$2+4)*($N$2+2-2*N62))/(2*($N$2+2*N62)*($N$2+4*N62))+(($N$2+1)-N62+1))*$N$1</f>
        <v>43.408662900188318</v>
      </c>
      <c r="P62" s="47">
        <v>11</v>
      </c>
      <c r="Q62" s="56">
        <f>((($P$2+2)*($P$2+4)*($P$2+2-2*P62))/(2*($P$2+2*P62)*($P$2+4*P62))+(($P$2+1)-P62+1))*$P$1</f>
        <v>30.070028011204478</v>
      </c>
      <c r="R62" s="47">
        <v>2</v>
      </c>
      <c r="S62" s="56">
        <f>((($R$2+2)*($R$2+4)*($R$2+2-2*R62))/(2*($R$2+2*R62)*($R$2+4*R62))+(($R$2+1)-R62+1))*$R$1</f>
        <v>44.320763289413904</v>
      </c>
      <c r="T62" s="47"/>
      <c r="U62" s="56"/>
      <c r="V62" s="47"/>
      <c r="W62" s="56"/>
      <c r="X62" s="47"/>
      <c r="Y62" s="56"/>
      <c r="Z62" s="47"/>
      <c r="AA62" s="56"/>
    </row>
    <row r="63" spans="1:27" ht="15.75" x14ac:dyDescent="0.25">
      <c r="A63" s="9" t="s">
        <v>65</v>
      </c>
      <c r="B63" s="8"/>
      <c r="C63" s="8"/>
      <c r="D63" s="8" t="s">
        <v>0</v>
      </c>
      <c r="E63" s="52">
        <v>1200</v>
      </c>
      <c r="F63" s="47"/>
      <c r="G63" s="56"/>
      <c r="H63" s="47"/>
      <c r="I63" s="56"/>
      <c r="J63" s="47"/>
      <c r="K63" s="56"/>
      <c r="L63" s="47"/>
      <c r="M63" s="56"/>
      <c r="N63" s="6"/>
      <c r="O63" s="56"/>
      <c r="P63" s="47"/>
      <c r="Q63" s="56"/>
      <c r="R63" s="47"/>
      <c r="S63" s="56"/>
      <c r="T63" s="47"/>
      <c r="U63" s="56"/>
      <c r="V63" s="47"/>
      <c r="W63" s="56"/>
      <c r="X63" s="47"/>
      <c r="Y63" s="56"/>
      <c r="Z63" s="47"/>
      <c r="AA63" s="56"/>
    </row>
    <row r="64" spans="1:27" ht="15.75" x14ac:dyDescent="0.25">
      <c r="A64" s="9" t="s">
        <v>66</v>
      </c>
      <c r="B64" s="8" t="s">
        <v>13</v>
      </c>
      <c r="C64" s="8" t="s">
        <v>8</v>
      </c>
      <c r="D64" s="8" t="s">
        <v>0</v>
      </c>
      <c r="E64" s="52">
        <v>2056</v>
      </c>
      <c r="F64" s="47"/>
      <c r="G64" s="56"/>
      <c r="H64" s="47"/>
      <c r="I64" s="56"/>
      <c r="J64" s="47"/>
      <c r="K64" s="56"/>
      <c r="L64" s="47"/>
      <c r="M64" s="56"/>
      <c r="N64" s="6"/>
      <c r="O64" s="56"/>
      <c r="P64" s="47">
        <v>2</v>
      </c>
      <c r="Q64" s="56">
        <f>((($P$2+2)*($P$2+4)*($P$2+2-2*P64))/(2*($P$2+2*P64)*($P$2+4*P64))+(($P$2+1)-P64+1))*$P$1</f>
        <v>46.82539682539683</v>
      </c>
      <c r="R64" s="47"/>
      <c r="S64" s="56"/>
      <c r="T64" s="47"/>
      <c r="U64" s="56"/>
      <c r="V64" s="47">
        <v>11</v>
      </c>
      <c r="W64" s="56">
        <f>((($V$2+2)*($V$2+4)*($V$2+2-2*V64))/(2*($V$2+2*V64)*($V$2+4*V64))+(($V$2+1)-V64+1))*$V$1</f>
        <v>29.801231682969551</v>
      </c>
      <c r="X64" s="47"/>
      <c r="Y64" s="56"/>
      <c r="Z64" s="47"/>
      <c r="AA64" s="56"/>
    </row>
    <row r="65" spans="1:27" ht="15.75" x14ac:dyDescent="0.25">
      <c r="A65" s="9" t="s">
        <v>67</v>
      </c>
      <c r="B65" s="8"/>
      <c r="C65" s="8">
        <v>4</v>
      </c>
      <c r="D65" s="8" t="s">
        <v>20</v>
      </c>
      <c r="E65" s="52">
        <v>1262.2026921774611</v>
      </c>
      <c r="F65" s="47">
        <v>1</v>
      </c>
      <c r="G65" s="56">
        <f>((($F$2+2)*($F$2+4)*($F$2+2-2*F65))/(2*($F$2+2*F65)*($F$2+4*F65))+(($F$2+1)-F65+1))*$F$1</f>
        <v>50</v>
      </c>
      <c r="H65" s="47"/>
      <c r="I65" s="56"/>
      <c r="J65" s="47"/>
      <c r="K65" s="56"/>
      <c r="L65" s="47"/>
      <c r="M65" s="56"/>
      <c r="N65" s="6"/>
      <c r="O65" s="56"/>
      <c r="P65" s="47"/>
      <c r="Q65" s="56"/>
      <c r="R65" s="47"/>
      <c r="S65" s="56"/>
      <c r="T65" s="47"/>
      <c r="U65" s="56"/>
      <c r="V65" s="47"/>
      <c r="W65" s="56"/>
      <c r="X65" s="47"/>
      <c r="Y65" s="56"/>
      <c r="Z65" s="47"/>
      <c r="AA65" s="56"/>
    </row>
    <row r="66" spans="1:27" ht="15.75" x14ac:dyDescent="0.25">
      <c r="A66" s="9" t="s">
        <v>243</v>
      </c>
      <c r="B66" s="8"/>
      <c r="C66" s="8"/>
      <c r="D66" s="8" t="s">
        <v>5</v>
      </c>
      <c r="E66" s="52">
        <v>1288.5669693531909</v>
      </c>
      <c r="F66" s="47"/>
      <c r="G66" s="56"/>
      <c r="H66" s="47"/>
      <c r="I66" s="56"/>
      <c r="J66" s="47"/>
      <c r="K66" s="56"/>
      <c r="L66" s="47"/>
      <c r="M66" s="56"/>
      <c r="N66" s="6"/>
      <c r="O66" s="56"/>
      <c r="P66" s="47"/>
      <c r="Q66" s="56"/>
      <c r="R66" s="47"/>
      <c r="S66" s="56"/>
      <c r="T66" s="47"/>
      <c r="U66" s="56"/>
      <c r="V66" s="47"/>
      <c r="W66" s="56"/>
      <c r="X66" s="47"/>
      <c r="Y66" s="56"/>
      <c r="Z66" s="47"/>
      <c r="AA66" s="56"/>
    </row>
    <row r="67" spans="1:27" ht="15.75" x14ac:dyDescent="0.25">
      <c r="A67" s="9" t="s">
        <v>245</v>
      </c>
      <c r="B67" s="8"/>
      <c r="C67" s="8"/>
      <c r="D67" s="8" t="s">
        <v>5</v>
      </c>
      <c r="E67" s="52">
        <v>1266.6244382906211</v>
      </c>
      <c r="F67" s="47"/>
      <c r="G67" s="56"/>
      <c r="H67" s="47"/>
      <c r="I67" s="56"/>
      <c r="J67" s="47"/>
      <c r="K67" s="56"/>
      <c r="L67" s="47"/>
      <c r="M67" s="56"/>
      <c r="N67" s="6"/>
      <c r="O67" s="56"/>
      <c r="P67" s="47"/>
      <c r="Q67" s="56"/>
      <c r="R67" s="47"/>
      <c r="S67" s="56"/>
      <c r="T67" s="47"/>
      <c r="U67" s="56"/>
      <c r="V67" s="47"/>
      <c r="W67" s="56"/>
      <c r="X67" s="47"/>
      <c r="Y67" s="56"/>
      <c r="Z67" s="47"/>
      <c r="AA67" s="56"/>
    </row>
    <row r="68" spans="1:27" ht="15.75" x14ac:dyDescent="0.25">
      <c r="A68" s="9" t="s">
        <v>68</v>
      </c>
      <c r="B68" s="8"/>
      <c r="C68" s="8">
        <v>2</v>
      </c>
      <c r="D68" s="8" t="s">
        <v>1</v>
      </c>
      <c r="E68" s="52">
        <v>1488.7527384500913</v>
      </c>
      <c r="F68" s="47"/>
      <c r="G68" s="56"/>
      <c r="H68" s="47"/>
      <c r="I68" s="56"/>
      <c r="J68" s="47">
        <v>10</v>
      </c>
      <c r="K68" s="56">
        <v>7.3380319869883444</v>
      </c>
      <c r="L68" s="47"/>
      <c r="M68" s="56"/>
      <c r="N68" s="6"/>
      <c r="O68" s="56"/>
      <c r="P68" s="47"/>
      <c r="Q68" s="56"/>
      <c r="R68" s="47"/>
      <c r="S68" s="56"/>
      <c r="T68" s="47"/>
      <c r="U68" s="56"/>
      <c r="V68" s="47"/>
      <c r="W68" s="56"/>
      <c r="X68" s="47"/>
      <c r="Y68" s="56"/>
      <c r="Z68" s="47"/>
      <c r="AA68" s="56"/>
    </row>
    <row r="69" spans="1:27" ht="15.75" x14ac:dyDescent="0.25">
      <c r="A69" s="9" t="s">
        <v>69</v>
      </c>
      <c r="B69" s="8"/>
      <c r="C69" s="8">
        <v>1</v>
      </c>
      <c r="D69" s="8" t="s">
        <v>4</v>
      </c>
      <c r="E69" s="52">
        <v>1711.2</v>
      </c>
      <c r="F69" s="47"/>
      <c r="G69" s="56"/>
      <c r="H69" s="47"/>
      <c r="I69" s="56"/>
      <c r="J69" s="47"/>
      <c r="K69" s="56"/>
      <c r="L69" s="47"/>
      <c r="M69" s="56"/>
      <c r="N69" s="6"/>
      <c r="O69" s="56"/>
      <c r="P69" s="47"/>
      <c r="Q69" s="56"/>
      <c r="R69" s="47"/>
      <c r="S69" s="56"/>
      <c r="T69" s="47"/>
      <c r="U69" s="56"/>
      <c r="V69" s="47"/>
      <c r="W69" s="56"/>
      <c r="X69" s="47"/>
      <c r="Y69" s="56"/>
      <c r="Z69" s="47"/>
      <c r="AA69" s="56"/>
    </row>
    <row r="70" spans="1:27" ht="15.75" x14ac:dyDescent="0.25">
      <c r="A70" s="9" t="s">
        <v>219</v>
      </c>
      <c r="B70" s="8"/>
      <c r="C70" s="8"/>
      <c r="D70" s="8" t="s">
        <v>20</v>
      </c>
      <c r="E70" s="52">
        <v>1253</v>
      </c>
      <c r="F70" s="47"/>
      <c r="G70" s="56"/>
      <c r="H70" s="47"/>
      <c r="I70" s="56"/>
      <c r="J70" s="47"/>
      <c r="K70" s="56"/>
      <c r="L70" s="47"/>
      <c r="M70" s="56"/>
      <c r="N70" s="6"/>
      <c r="O70" s="56"/>
      <c r="P70" s="47"/>
      <c r="Q70" s="56"/>
      <c r="R70" s="47"/>
      <c r="S70" s="61"/>
      <c r="T70" s="47"/>
      <c r="U70" s="56"/>
      <c r="V70" s="47"/>
      <c r="W70" s="56"/>
      <c r="X70" s="47"/>
      <c r="Y70" s="56"/>
      <c r="Z70" s="47"/>
      <c r="AA70" s="56"/>
    </row>
    <row r="71" spans="1:27" ht="15.75" x14ac:dyDescent="0.25">
      <c r="A71" s="9" t="s">
        <v>342</v>
      </c>
      <c r="B71" s="8"/>
      <c r="C71" s="8"/>
      <c r="D71" s="8" t="s">
        <v>20</v>
      </c>
      <c r="E71" s="52">
        <v>1376.1032521769525</v>
      </c>
      <c r="F71" s="47"/>
      <c r="G71" s="56"/>
      <c r="H71" s="47"/>
      <c r="I71" s="56"/>
      <c r="J71" s="47"/>
      <c r="K71" s="56"/>
      <c r="L71" s="47"/>
      <c r="M71" s="56"/>
      <c r="N71" s="6"/>
      <c r="O71" s="56"/>
      <c r="P71" s="47"/>
      <c r="Q71" s="56"/>
      <c r="R71" s="47"/>
      <c r="S71" s="61"/>
      <c r="T71" s="47"/>
      <c r="U71" s="56"/>
      <c r="V71" s="47"/>
      <c r="W71" s="56"/>
      <c r="X71" s="47"/>
      <c r="Y71" s="56"/>
      <c r="Z71" s="47"/>
      <c r="AA71" s="56"/>
    </row>
    <row r="72" spans="1:27" ht="15.75" x14ac:dyDescent="0.25">
      <c r="A72" s="9" t="s">
        <v>364</v>
      </c>
      <c r="B72" s="8"/>
      <c r="C72" s="8"/>
      <c r="D72" s="8" t="s">
        <v>353</v>
      </c>
      <c r="E72" s="52">
        <v>1189</v>
      </c>
      <c r="F72" s="47"/>
      <c r="G72" s="56"/>
      <c r="H72" s="47"/>
      <c r="I72" s="56"/>
      <c r="J72" s="47"/>
      <c r="K72" s="56"/>
      <c r="L72" s="47"/>
      <c r="M72" s="56"/>
      <c r="N72" s="6"/>
      <c r="O72" s="56"/>
      <c r="P72" s="47">
        <v>45</v>
      </c>
      <c r="Q72" s="56">
        <f>((($P$2+2)*($P$2+4)*($P$2+2-2*P72))/(2*($P$2+2*P72)*($P$2+4*P72))+(($P$2+1)-P72+1))*$P$1</f>
        <v>0.97159217669368636</v>
      </c>
      <c r="R72" s="47"/>
      <c r="S72" s="56"/>
      <c r="T72" s="47"/>
      <c r="U72" s="56"/>
      <c r="V72" s="47"/>
      <c r="W72" s="56"/>
      <c r="X72" s="47"/>
      <c r="Y72" s="56"/>
      <c r="Z72" s="47"/>
      <c r="AA72" s="56"/>
    </row>
    <row r="73" spans="1:27" ht="15.75" x14ac:dyDescent="0.25">
      <c r="A73" s="9" t="s">
        <v>70</v>
      </c>
      <c r="B73" s="8"/>
      <c r="C73" s="8">
        <v>4</v>
      </c>
      <c r="D73" s="8" t="s">
        <v>2</v>
      </c>
      <c r="E73" s="52">
        <v>1200</v>
      </c>
      <c r="F73" s="47"/>
      <c r="G73" s="56"/>
      <c r="H73" s="47"/>
      <c r="I73" s="56"/>
      <c r="J73" s="47"/>
      <c r="K73" s="56"/>
      <c r="L73" s="47"/>
      <c r="M73" s="56"/>
      <c r="N73" s="6"/>
      <c r="O73" s="56"/>
      <c r="P73" s="47"/>
      <c r="Q73" s="56"/>
      <c r="R73" s="47"/>
      <c r="S73" s="56"/>
      <c r="T73" s="47"/>
      <c r="U73" s="56"/>
      <c r="V73" s="47"/>
      <c r="W73" s="56"/>
      <c r="X73" s="47"/>
      <c r="Y73" s="56"/>
      <c r="Z73" s="47"/>
      <c r="AA73" s="56"/>
    </row>
    <row r="74" spans="1:27" ht="15.75" x14ac:dyDescent="0.25">
      <c r="A74" s="9" t="s">
        <v>371</v>
      </c>
      <c r="B74" s="8" t="s">
        <v>13</v>
      </c>
      <c r="C74" s="8" t="s">
        <v>6</v>
      </c>
      <c r="D74" s="8" t="s">
        <v>0</v>
      </c>
      <c r="E74" s="52">
        <v>1740</v>
      </c>
      <c r="F74" s="47"/>
      <c r="G74" s="56"/>
      <c r="H74" s="47"/>
      <c r="I74" s="56"/>
      <c r="J74" s="47"/>
      <c r="K74" s="56"/>
      <c r="L74" s="47">
        <v>4</v>
      </c>
      <c r="M74" s="56">
        <f>((($L$2+2)*($L$2+4)*($L$2+2-2*L74))/(2*($L$2+2*L74)*($L$2+4*L74))+(($L$2+1)-L74+1))*$L$1</f>
        <v>31.996956223329651</v>
      </c>
      <c r="N74" s="6">
        <v>3</v>
      </c>
      <c r="O74" s="56">
        <f>((($N$2+2)*($N$2+4)*($N$2+2-2*N74))/(2*($N$2+2*N74)*($N$2+4*N74))+(($N$2+1)-N74+1))*$N$1</f>
        <v>38.430836522689987</v>
      </c>
      <c r="P74" s="47"/>
      <c r="Q74" s="56"/>
      <c r="R74" s="47">
        <v>4</v>
      </c>
      <c r="S74" s="56">
        <f>((($R$2+2)*($R$2+4)*($R$2+2-2*R74))/(2*($R$2+2*R74)*($R$2+4*R74))+(($R$2+1)-R74+1))*$R$1</f>
        <v>36.261489532729875</v>
      </c>
      <c r="T74" s="47">
        <v>3</v>
      </c>
      <c r="U74" s="56">
        <f>((($T$2+2)*($T$2+4)*($T$2+2-2*T74))/(2*($T$2+2*T74)*($T$2+4*T74))+(($T$2+1)-T74+1))*$T$1</f>
        <v>35.160462130937098</v>
      </c>
      <c r="V74" s="47">
        <v>7</v>
      </c>
      <c r="W74" s="56">
        <f>((($V$2+2)*($V$2+4)*($V$2+2-2*V74))/(2*($V$2+2*V74)*($V$2+4*V74))+(($V$2+1)-V74+1))*$V$1</f>
        <v>35.637029517387248</v>
      </c>
      <c r="X74" s="47">
        <v>5</v>
      </c>
      <c r="Y74" s="56">
        <f>((($X$2+2)*($X$2+4)*($X$2+2-2*X74))/(2*($X$2+2*X74)*($X$2+4*X74))+(($X$2+1)-X74+1))*$X$1</f>
        <v>19.23076923076923</v>
      </c>
      <c r="Z74" s="47"/>
      <c r="AA74" s="56"/>
    </row>
    <row r="75" spans="1:27" ht="15.75" x14ac:dyDescent="0.25">
      <c r="A75" s="9" t="s">
        <v>71</v>
      </c>
      <c r="B75" s="8" t="s">
        <v>14</v>
      </c>
      <c r="C75" s="8" t="s">
        <v>8</v>
      </c>
      <c r="D75" s="8" t="s">
        <v>0</v>
      </c>
      <c r="E75" s="52">
        <v>2222.4461372113201</v>
      </c>
      <c r="F75" s="47"/>
      <c r="G75" s="56"/>
      <c r="H75" s="47"/>
      <c r="I75" s="56"/>
      <c r="J75" s="47"/>
      <c r="K75" s="56"/>
      <c r="L75" s="47"/>
      <c r="M75" s="56"/>
      <c r="N75" s="6"/>
      <c r="O75" s="56"/>
      <c r="P75" s="47"/>
      <c r="Q75" s="56"/>
      <c r="R75" s="47"/>
      <c r="S75" s="56"/>
      <c r="T75" s="47"/>
      <c r="U75" s="56"/>
      <c r="V75" s="47"/>
      <c r="W75" s="56"/>
      <c r="X75" s="47"/>
      <c r="Y75" s="56"/>
      <c r="Z75" s="47"/>
      <c r="AA75" s="56"/>
    </row>
    <row r="76" spans="1:27" ht="15.75" x14ac:dyDescent="0.25">
      <c r="A76" s="9" t="s">
        <v>72</v>
      </c>
      <c r="B76" s="8"/>
      <c r="C76" s="8">
        <v>4</v>
      </c>
      <c r="D76" s="8" t="s">
        <v>5</v>
      </c>
      <c r="E76" s="52">
        <v>1200</v>
      </c>
      <c r="F76" s="47"/>
      <c r="G76" s="56"/>
      <c r="H76" s="47"/>
      <c r="I76" s="56"/>
      <c r="J76" s="47"/>
      <c r="K76" s="56"/>
      <c r="L76" s="47"/>
      <c r="M76" s="56"/>
      <c r="N76" s="6"/>
      <c r="O76" s="56"/>
      <c r="P76" s="47"/>
      <c r="Q76" s="56"/>
      <c r="R76" s="47"/>
      <c r="S76" s="56"/>
      <c r="T76" s="47"/>
      <c r="U76" s="56"/>
      <c r="V76" s="47"/>
      <c r="W76" s="56"/>
      <c r="X76" s="47"/>
      <c r="Y76" s="56"/>
      <c r="Z76" s="47"/>
      <c r="AA76" s="56"/>
    </row>
    <row r="77" spans="1:27" ht="15.75" x14ac:dyDescent="0.25">
      <c r="A77" s="9" t="s">
        <v>343</v>
      </c>
      <c r="B77" s="17"/>
      <c r="C77" s="17"/>
      <c r="D77" s="46" t="s">
        <v>0</v>
      </c>
      <c r="E77" s="52">
        <v>1547</v>
      </c>
      <c r="F77" s="17"/>
      <c r="G77" s="57"/>
      <c r="H77" s="47"/>
      <c r="I77" s="57"/>
      <c r="J77" s="6"/>
      <c r="K77" s="57"/>
      <c r="L77" s="47"/>
      <c r="M77" s="57"/>
      <c r="N77" s="6"/>
      <c r="O77" s="57"/>
      <c r="P77" s="47">
        <v>20</v>
      </c>
      <c r="Q77" s="56">
        <f>((($P$2+2)*($P$2+4)*($P$2+2-2*P77))/(2*($P$2+2*P77)*($P$2+4*P77))+(($P$2+1)-P77+1))*$P$1</f>
        <v>20.632811264040502</v>
      </c>
      <c r="R77" s="47"/>
      <c r="S77" s="57"/>
      <c r="T77" s="47"/>
      <c r="U77" s="56"/>
      <c r="V77" s="47">
        <v>22</v>
      </c>
      <c r="W77" s="56">
        <f>((($V$2+2)*($V$2+4)*($V$2+2-2*V77))/(2*($V$2+2*V77)*($V$2+4*V77))+(($V$2+1)-V77+1))*$V$1</f>
        <v>18.461196458710134</v>
      </c>
      <c r="X77" s="47"/>
      <c r="Y77" s="57"/>
      <c r="Z77" s="6"/>
      <c r="AA77" s="57"/>
    </row>
    <row r="78" spans="1:27" ht="15.75" x14ac:dyDescent="0.25">
      <c r="A78" s="9" t="s">
        <v>349</v>
      </c>
      <c r="B78" s="8"/>
      <c r="C78" s="8"/>
      <c r="D78" s="8" t="s">
        <v>353</v>
      </c>
      <c r="E78" s="52">
        <v>1243.8332021982681</v>
      </c>
      <c r="F78" s="47"/>
      <c r="G78" s="56"/>
      <c r="H78" s="47">
        <v>10</v>
      </c>
      <c r="I78" s="56">
        <f>((($H$2+2)*($H$2+4)*($H$2+2-2*H78))/(2*($H$2+2*H78)*($H$2+4*H78))+(($H$2+1)-H78+1))*$H$1</f>
        <v>7.3380319869883444</v>
      </c>
      <c r="J78" s="47"/>
      <c r="K78" s="56"/>
      <c r="L78" s="47"/>
      <c r="M78" s="56"/>
      <c r="N78" s="6"/>
      <c r="O78" s="56"/>
      <c r="P78" s="47">
        <v>43</v>
      </c>
      <c r="Q78" s="56">
        <f>((($P$2+2)*($P$2+4)*($P$2+2-2*P78))/(2*($P$2+2*P78)*($P$2+4*P78))+(($P$2+1)-P78+1))*$P$1</f>
        <v>2.4395329441201001</v>
      </c>
      <c r="R78" s="47"/>
      <c r="S78" s="56"/>
      <c r="T78" s="47">
        <v>12</v>
      </c>
      <c r="U78" s="56">
        <f>((($T$2+2)*($T$2+4)*($T$2+2-2*T78))/(2*($T$2+2*T78)*($T$2+4*T78))+(($T$2+1)-T78+1))*$T$1</f>
        <v>6.0770286480002591</v>
      </c>
      <c r="V78" s="47"/>
      <c r="W78" s="56"/>
      <c r="X78" s="47"/>
      <c r="Y78" s="56"/>
      <c r="Z78" s="47"/>
      <c r="AA78" s="56"/>
    </row>
    <row r="79" spans="1:27" ht="15.75" x14ac:dyDescent="0.25">
      <c r="A79" s="9" t="s">
        <v>357</v>
      </c>
      <c r="B79" s="8"/>
      <c r="C79" s="8"/>
      <c r="D79" s="8" t="s">
        <v>5</v>
      </c>
      <c r="E79" s="52">
        <v>1214.6123719224829</v>
      </c>
      <c r="F79" s="47"/>
      <c r="G79" s="56"/>
      <c r="H79" s="47"/>
      <c r="I79" s="56"/>
      <c r="J79" s="47"/>
      <c r="K79" s="56"/>
      <c r="L79" s="47">
        <v>12</v>
      </c>
      <c r="M79" s="56">
        <f>((($L$2+2)*($L$2+4)*($L$2+2-2*L79))/(2*($L$2+2*L79)*($L$2+4*L79))+(($L$2+1)-L79+1))*$L$1</f>
        <v>9.6593319997575318</v>
      </c>
      <c r="N79" s="6"/>
      <c r="O79" s="56"/>
      <c r="P79" s="47"/>
      <c r="Q79" s="56"/>
      <c r="R79" s="47"/>
      <c r="S79" s="56"/>
      <c r="T79" s="47"/>
      <c r="U79" s="56"/>
      <c r="V79" s="47"/>
      <c r="W79" s="56"/>
      <c r="X79" s="47"/>
      <c r="Y79" s="56"/>
      <c r="Z79" s="47"/>
      <c r="AA79" s="56"/>
    </row>
    <row r="80" spans="1:27" ht="15.75" x14ac:dyDescent="0.25">
      <c r="A80" s="9" t="s">
        <v>273</v>
      </c>
      <c r="B80" s="8"/>
      <c r="C80" s="8"/>
      <c r="D80" s="8" t="s">
        <v>5</v>
      </c>
      <c r="E80" s="52">
        <v>1617</v>
      </c>
      <c r="F80" s="47"/>
      <c r="G80" s="56"/>
      <c r="H80" s="47"/>
      <c r="I80" s="56"/>
      <c r="J80" s="47"/>
      <c r="K80" s="56"/>
      <c r="L80" s="47"/>
      <c r="M80" s="56"/>
      <c r="N80" s="6">
        <v>14</v>
      </c>
      <c r="O80" s="56">
        <f>((($N$2+2)*($N$2+4)*($N$2+2-2*N80))/(2*($N$2+2*N80)*($N$2+4*N80))+(($N$2+1)-N80+1))*$N$1</f>
        <v>11.051568698160837</v>
      </c>
      <c r="P80" s="47"/>
      <c r="Q80" s="56"/>
      <c r="R80" s="47">
        <v>7</v>
      </c>
      <c r="S80" s="56">
        <f>((($R$2+2)*($R$2+4)*($R$2+2-2*R80))/(2*($R$2+2*R80)*($R$2+4*R80))+(($R$2+1)-R80+1))*$R$1</f>
        <v>28.123110683176961</v>
      </c>
      <c r="T80" s="47"/>
      <c r="U80" s="56"/>
      <c r="V80" s="47"/>
      <c r="W80" s="56"/>
      <c r="X80" s="47"/>
      <c r="Y80" s="56"/>
      <c r="Z80" s="47"/>
      <c r="AA80" s="56"/>
    </row>
    <row r="81" spans="1:27" ht="15.75" x14ac:dyDescent="0.25">
      <c r="A81" s="9" t="s">
        <v>73</v>
      </c>
      <c r="B81" s="8"/>
      <c r="C81" s="8" t="s">
        <v>6</v>
      </c>
      <c r="D81" s="8" t="s">
        <v>1</v>
      </c>
      <c r="E81" s="52">
        <v>2000</v>
      </c>
      <c r="F81" s="47"/>
      <c r="G81" s="56"/>
      <c r="H81" s="47"/>
      <c r="I81" s="56"/>
      <c r="J81" s="47"/>
      <c r="K81" s="56"/>
      <c r="L81" s="47"/>
      <c r="M81" s="56"/>
      <c r="N81" s="6"/>
      <c r="O81" s="56"/>
      <c r="P81" s="47"/>
      <c r="Q81" s="56"/>
      <c r="R81" s="47"/>
      <c r="S81" s="56"/>
      <c r="T81" s="47"/>
      <c r="U81" s="56"/>
      <c r="V81" s="47"/>
      <c r="W81" s="56"/>
      <c r="X81" s="47"/>
      <c r="Y81" s="56"/>
      <c r="Z81" s="47"/>
      <c r="AA81" s="56"/>
    </row>
    <row r="82" spans="1:27" ht="15.75" x14ac:dyDescent="0.25">
      <c r="A82" s="9" t="s">
        <v>74</v>
      </c>
      <c r="B82" s="8" t="s">
        <v>14</v>
      </c>
      <c r="C82" s="8" t="s">
        <v>8</v>
      </c>
      <c r="D82" s="8" t="s">
        <v>0</v>
      </c>
      <c r="E82" s="52">
        <v>1975</v>
      </c>
      <c r="F82" s="47"/>
      <c r="G82" s="56"/>
      <c r="H82" s="47"/>
      <c r="I82" s="56"/>
      <c r="J82" s="47"/>
      <c r="K82" s="56"/>
      <c r="L82" s="47"/>
      <c r="M82" s="56"/>
      <c r="N82" s="6"/>
      <c r="O82" s="56"/>
      <c r="P82" s="47">
        <v>7</v>
      </c>
      <c r="Q82" s="56">
        <f>((($P$2+2)*($P$2+4)*($P$2+2-2*P82))/(2*($P$2+2*P82)*($P$2+4*P82))+(($P$2+1)-P82+1))*$P$1</f>
        <v>35.849420849420852</v>
      </c>
      <c r="R82" s="47"/>
      <c r="S82" s="56"/>
      <c r="T82" s="47"/>
      <c r="U82" s="56"/>
      <c r="V82" s="47">
        <v>12</v>
      </c>
      <c r="W82" s="56">
        <f>((($V$2+2)*($V$2+4)*($V$2+2-2*V82))/(2*($V$2+2*V82)*($V$2+4*V82))+(($V$2+1)-V82+1))*$V$1</f>
        <v>28.560029301729326</v>
      </c>
      <c r="X82" s="47"/>
      <c r="Y82" s="56"/>
      <c r="Z82" s="47"/>
      <c r="AA82" s="56"/>
    </row>
    <row r="83" spans="1:27" ht="15.75" x14ac:dyDescent="0.25">
      <c r="A83" s="14" t="s">
        <v>242</v>
      </c>
      <c r="B83" s="46"/>
      <c r="C83" s="46"/>
      <c r="D83" s="8" t="s">
        <v>1</v>
      </c>
      <c r="E83" s="52">
        <v>1255.1262931087067</v>
      </c>
      <c r="F83" s="47"/>
      <c r="G83" s="56"/>
      <c r="H83" s="47"/>
      <c r="I83" s="56"/>
      <c r="J83" s="47"/>
      <c r="K83" s="56"/>
      <c r="L83" s="47"/>
      <c r="M83" s="56"/>
      <c r="N83" s="6"/>
      <c r="O83" s="56"/>
      <c r="P83" s="47"/>
      <c r="Q83" s="56"/>
      <c r="R83" s="47"/>
      <c r="S83" s="57"/>
      <c r="T83" s="47"/>
      <c r="U83" s="56"/>
      <c r="V83" s="47"/>
      <c r="W83" s="56"/>
      <c r="X83" s="47"/>
      <c r="Y83" s="56"/>
      <c r="Z83" s="47"/>
      <c r="AA83" s="56"/>
    </row>
    <row r="84" spans="1:27" ht="15.75" x14ac:dyDescent="0.25">
      <c r="A84" s="9" t="s">
        <v>75</v>
      </c>
      <c r="B84" s="8"/>
      <c r="C84" s="8">
        <v>2</v>
      </c>
      <c r="D84" s="8" t="s">
        <v>0</v>
      </c>
      <c r="E84" s="52">
        <v>1600</v>
      </c>
      <c r="F84" s="47"/>
      <c r="G84" s="56"/>
      <c r="H84" s="47"/>
      <c r="I84" s="56"/>
      <c r="J84" s="47"/>
      <c r="K84" s="56"/>
      <c r="L84" s="47"/>
      <c r="M84" s="56"/>
      <c r="N84" s="6"/>
      <c r="O84" s="56"/>
      <c r="P84" s="47"/>
      <c r="Q84" s="56"/>
      <c r="R84" s="47"/>
      <c r="S84" s="57"/>
      <c r="T84" s="47"/>
      <c r="U84" s="56"/>
      <c r="V84" s="47"/>
      <c r="W84" s="56"/>
      <c r="X84" s="47"/>
      <c r="Y84" s="56"/>
      <c r="Z84" s="47"/>
      <c r="AA84" s="56"/>
    </row>
    <row r="85" spans="1:27" ht="15.75" x14ac:dyDescent="0.25">
      <c r="A85" s="9" t="s">
        <v>280</v>
      </c>
      <c r="B85" s="17"/>
      <c r="C85" s="17"/>
      <c r="D85" s="46" t="s">
        <v>0</v>
      </c>
      <c r="E85" s="52">
        <v>2010</v>
      </c>
      <c r="F85" s="17"/>
      <c r="G85" s="57"/>
      <c r="H85" s="47"/>
      <c r="I85" s="57"/>
      <c r="J85" s="6"/>
      <c r="K85" s="57"/>
      <c r="L85" s="47"/>
      <c r="M85" s="57"/>
      <c r="N85" s="6"/>
      <c r="O85" s="57"/>
      <c r="P85" s="47">
        <v>18</v>
      </c>
      <c r="Q85" s="56">
        <f>((($P$2+2)*($P$2+4)*($P$2+2-2*P85))/(2*($P$2+2*P85)*($P$2+4*P85))+(($P$2+1)-P85+1))*$P$1</f>
        <v>22.49158448000945</v>
      </c>
      <c r="R85" s="47"/>
      <c r="S85" s="57"/>
      <c r="T85" s="47"/>
      <c r="U85" s="56"/>
      <c r="V85" s="47"/>
      <c r="W85" s="56"/>
      <c r="X85" s="47"/>
      <c r="Y85" s="57"/>
      <c r="Z85" s="6"/>
      <c r="AA85" s="57"/>
    </row>
    <row r="86" spans="1:27" ht="15.75" x14ac:dyDescent="0.25">
      <c r="A86" s="14" t="s">
        <v>228</v>
      </c>
      <c r="B86" s="46"/>
      <c r="C86" s="8" t="s">
        <v>6</v>
      </c>
      <c r="D86" s="46" t="s">
        <v>0</v>
      </c>
      <c r="E86" s="52">
        <v>1715</v>
      </c>
      <c r="F86" s="47"/>
      <c r="G86" s="56"/>
      <c r="H86" s="47"/>
      <c r="I86" s="56"/>
      <c r="J86" s="47"/>
      <c r="K86" s="56"/>
      <c r="L86" s="47"/>
      <c r="M86" s="56"/>
      <c r="N86" s="6"/>
      <c r="O86" s="56"/>
      <c r="P86" s="47"/>
      <c r="Q86" s="56"/>
      <c r="R86" s="47"/>
      <c r="S86" s="56"/>
      <c r="T86" s="47"/>
      <c r="U86" s="56"/>
      <c r="V86" s="47">
        <v>29</v>
      </c>
      <c r="W86" s="56">
        <f>((($V$2+2)*($V$2+4)*($V$2+2-2*V86))/(2*($V$2+2*V86)*($V$2+4*V86))+(($V$2+1)-V86+1))*$V$1</f>
        <v>12.58115007410192</v>
      </c>
      <c r="X86" s="47"/>
      <c r="Y86" s="56"/>
      <c r="Z86" s="47"/>
      <c r="AA86" s="56"/>
    </row>
    <row r="87" spans="1:27" ht="15.75" x14ac:dyDescent="0.25">
      <c r="A87" s="9" t="s">
        <v>255</v>
      </c>
      <c r="B87" s="8"/>
      <c r="C87" s="8"/>
      <c r="D87" s="8" t="s">
        <v>0</v>
      </c>
      <c r="E87" s="52">
        <v>1594</v>
      </c>
      <c r="F87" s="47"/>
      <c r="G87" s="56"/>
      <c r="H87" s="47"/>
      <c r="I87" s="56"/>
      <c r="J87" s="47"/>
      <c r="K87" s="56"/>
      <c r="L87" s="47"/>
      <c r="M87" s="56"/>
      <c r="N87" s="6"/>
      <c r="O87" s="56"/>
      <c r="P87" s="47">
        <v>17</v>
      </c>
      <c r="Q87" s="56">
        <f>((($P$2+2)*($P$2+4)*($P$2+2-2*P87))/(2*($P$2+2*P87)*($P$2+4*P87))+(($P$2+1)-P87+1))*$P$1</f>
        <v>23.458646616541355</v>
      </c>
      <c r="R87" s="47"/>
      <c r="S87" s="56"/>
      <c r="T87" s="47"/>
      <c r="U87" s="56"/>
      <c r="V87" s="47">
        <v>6</v>
      </c>
      <c r="W87" s="56">
        <f>((($V$2+2)*($V$2+4)*($V$2+2-2*V87))/(2*($V$2+2*V87)*($V$2+4*V87))+(($V$2+1)-V87+1))*$V$1</f>
        <v>37.406764027385719</v>
      </c>
      <c r="X87" s="47"/>
      <c r="Y87" s="56"/>
      <c r="Z87" s="47"/>
      <c r="AA87" s="56"/>
    </row>
    <row r="88" spans="1:27" ht="15.75" x14ac:dyDescent="0.25">
      <c r="A88" s="9" t="s">
        <v>76</v>
      </c>
      <c r="B88" s="8"/>
      <c r="C88" s="8" t="s">
        <v>6</v>
      </c>
      <c r="D88" s="8" t="s">
        <v>0</v>
      </c>
      <c r="E88" s="52">
        <v>1752</v>
      </c>
      <c r="F88" s="47"/>
      <c r="G88" s="56"/>
      <c r="H88" s="47"/>
      <c r="I88" s="56"/>
      <c r="J88" s="47"/>
      <c r="K88" s="56"/>
      <c r="L88" s="47"/>
      <c r="M88" s="56"/>
      <c r="N88" s="6"/>
      <c r="O88" s="56"/>
      <c r="P88" s="47">
        <v>27</v>
      </c>
      <c r="Q88" s="56">
        <f>((($P$2+2)*($P$2+4)*($P$2+2-2*P88))/(2*($P$2+2*P88)*($P$2+4*P88))+(($P$2+1)-P88+1))*$P$1</f>
        <v>14.666048237476808</v>
      </c>
      <c r="R88" s="47"/>
      <c r="S88" s="56"/>
      <c r="T88" s="47"/>
      <c r="U88" s="56"/>
      <c r="V88" s="47">
        <v>30</v>
      </c>
      <c r="W88" s="56">
        <f>((($V$2+2)*($V$2+4)*($V$2+2-2*V88))/(2*($V$2+2*V88)*($V$2+4*V88))+(($V$2+1)-V88+1))*$V$1</f>
        <v>11.778072697780726</v>
      </c>
      <c r="X88" s="47"/>
      <c r="Y88" s="56"/>
      <c r="Z88" s="47"/>
      <c r="AA88" s="56"/>
    </row>
    <row r="89" spans="1:27" ht="15.75" x14ac:dyDescent="0.25">
      <c r="A89" s="9" t="s">
        <v>77</v>
      </c>
      <c r="B89" s="8"/>
      <c r="C89" s="8" t="s">
        <v>6</v>
      </c>
      <c r="D89" s="8" t="s">
        <v>1</v>
      </c>
      <c r="E89" s="52">
        <v>2000</v>
      </c>
      <c r="F89" s="47"/>
      <c r="G89" s="56"/>
      <c r="H89" s="47"/>
      <c r="I89" s="56"/>
      <c r="J89" s="47"/>
      <c r="K89" s="56"/>
      <c r="L89" s="47"/>
      <c r="M89" s="56"/>
      <c r="N89" s="6"/>
      <c r="O89" s="56"/>
      <c r="P89" s="47"/>
      <c r="Q89" s="56"/>
      <c r="R89" s="47"/>
      <c r="S89" s="56"/>
      <c r="T89" s="47"/>
      <c r="U89" s="56"/>
      <c r="V89" s="47"/>
      <c r="W89" s="56"/>
      <c r="X89" s="47"/>
      <c r="Y89" s="56"/>
      <c r="Z89" s="47"/>
      <c r="AA89" s="56"/>
    </row>
    <row r="90" spans="1:27" ht="15.75" x14ac:dyDescent="0.25">
      <c r="A90" s="9" t="s">
        <v>78</v>
      </c>
      <c r="B90" s="8"/>
      <c r="C90" s="8" t="s">
        <v>6</v>
      </c>
      <c r="D90" s="8" t="s">
        <v>0</v>
      </c>
      <c r="E90" s="52">
        <v>1858</v>
      </c>
      <c r="F90" s="47"/>
      <c r="G90" s="56"/>
      <c r="H90" s="47"/>
      <c r="I90" s="56"/>
      <c r="J90" s="47"/>
      <c r="K90" s="56"/>
      <c r="L90" s="47"/>
      <c r="M90" s="56"/>
      <c r="N90" s="6"/>
      <c r="O90" s="56"/>
      <c r="P90" s="47">
        <v>12</v>
      </c>
      <c r="Q90" s="56">
        <f>((($P$2+2)*($P$2+4)*($P$2+2-2*P90))/(2*($P$2+2*P90)*($P$2+4*P90))+(($P$2+1)-P90+1))*$P$1</f>
        <v>28.840642640034737</v>
      </c>
      <c r="R90" s="47"/>
      <c r="S90" s="56"/>
      <c r="T90" s="47"/>
      <c r="U90" s="56"/>
      <c r="V90" s="47">
        <v>15</v>
      </c>
      <c r="W90" s="56">
        <f>((($V$2+2)*($V$2+4)*($V$2+2-2*V90))/(2*($V$2+2*V90)*($V$2+4*V90))+(($V$2+1)-V90+1))*$V$1</f>
        <v>25.172100567721007</v>
      </c>
      <c r="X90" s="47"/>
      <c r="Y90" s="56"/>
      <c r="Z90" s="47"/>
      <c r="AA90" s="56"/>
    </row>
    <row r="91" spans="1:27" ht="15.75" x14ac:dyDescent="0.25">
      <c r="A91" s="9" t="s">
        <v>79</v>
      </c>
      <c r="B91" s="8"/>
      <c r="C91" s="8">
        <v>2</v>
      </c>
      <c r="D91" s="8" t="s">
        <v>5</v>
      </c>
      <c r="E91" s="52">
        <v>1600</v>
      </c>
      <c r="F91" s="47"/>
      <c r="G91" s="56"/>
      <c r="H91" s="47"/>
      <c r="I91" s="56"/>
      <c r="J91" s="47"/>
      <c r="K91" s="56"/>
      <c r="L91" s="47"/>
      <c r="M91" s="56"/>
      <c r="N91" s="6"/>
      <c r="O91" s="56"/>
      <c r="P91" s="47"/>
      <c r="Q91" s="56"/>
      <c r="R91" s="47"/>
      <c r="S91" s="56"/>
      <c r="T91" s="47"/>
      <c r="U91" s="56"/>
      <c r="V91" s="47"/>
      <c r="W91" s="56"/>
      <c r="X91" s="47"/>
      <c r="Y91" s="56"/>
      <c r="Z91" s="47"/>
      <c r="AA91" s="56"/>
    </row>
    <row r="92" spans="1:27" ht="15.75" x14ac:dyDescent="0.25">
      <c r="A92" s="9" t="s">
        <v>80</v>
      </c>
      <c r="B92" s="8"/>
      <c r="C92" s="8">
        <v>3</v>
      </c>
      <c r="D92" s="8" t="s">
        <v>5</v>
      </c>
      <c r="E92" s="52">
        <v>1400</v>
      </c>
      <c r="F92" s="47"/>
      <c r="G92" s="56"/>
      <c r="H92" s="47"/>
      <c r="I92" s="56"/>
      <c r="J92" s="47"/>
      <c r="K92" s="56"/>
      <c r="L92" s="47"/>
      <c r="M92" s="56"/>
      <c r="N92" s="6"/>
      <c r="O92" s="56"/>
      <c r="P92" s="47"/>
      <c r="Q92" s="56"/>
      <c r="R92" s="47"/>
      <c r="S92" s="56"/>
      <c r="T92" s="47"/>
      <c r="U92" s="56"/>
      <c r="V92" s="47"/>
      <c r="W92" s="56"/>
      <c r="X92" s="47"/>
      <c r="Y92" s="56"/>
      <c r="Z92" s="47"/>
      <c r="AA92" s="56"/>
    </row>
    <row r="93" spans="1:27" ht="15.75" x14ac:dyDescent="0.25">
      <c r="A93" s="9" t="s">
        <v>81</v>
      </c>
      <c r="B93" s="8"/>
      <c r="C93" s="8">
        <v>3</v>
      </c>
      <c r="D93" s="8" t="s">
        <v>5</v>
      </c>
      <c r="E93" s="52">
        <v>1403.6</v>
      </c>
      <c r="F93" s="47"/>
      <c r="G93" s="56"/>
      <c r="H93" s="47"/>
      <c r="I93" s="56"/>
      <c r="J93" s="47"/>
      <c r="K93" s="56"/>
      <c r="L93" s="47"/>
      <c r="M93" s="56"/>
      <c r="N93" s="6"/>
      <c r="O93" s="56"/>
      <c r="P93" s="47"/>
      <c r="Q93" s="56"/>
      <c r="R93" s="47"/>
      <c r="S93" s="56"/>
      <c r="T93" s="47"/>
      <c r="U93" s="56"/>
      <c r="V93" s="47"/>
      <c r="W93" s="56"/>
      <c r="X93" s="47"/>
      <c r="Y93" s="56"/>
      <c r="Z93" s="47"/>
      <c r="AA93" s="56"/>
    </row>
    <row r="94" spans="1:27" ht="15.75" x14ac:dyDescent="0.25">
      <c r="A94" s="9" t="s">
        <v>82</v>
      </c>
      <c r="B94" s="8"/>
      <c r="C94" s="8" t="s">
        <v>7</v>
      </c>
      <c r="D94" s="8" t="s">
        <v>1</v>
      </c>
      <c r="E94" s="52">
        <v>1900</v>
      </c>
      <c r="F94" s="47"/>
      <c r="G94" s="56"/>
      <c r="H94" s="47"/>
      <c r="I94" s="56"/>
      <c r="J94" s="47"/>
      <c r="K94" s="56"/>
      <c r="L94" s="47"/>
      <c r="M94" s="56"/>
      <c r="N94" s="6"/>
      <c r="O94" s="56"/>
      <c r="P94" s="47"/>
      <c r="Q94" s="56"/>
      <c r="R94" s="47"/>
      <c r="S94" s="56"/>
      <c r="T94" s="47"/>
      <c r="U94" s="56"/>
      <c r="V94" s="47"/>
      <c r="W94" s="56"/>
      <c r="X94" s="47"/>
      <c r="Y94" s="56"/>
      <c r="Z94" s="47"/>
      <c r="AA94" s="56"/>
    </row>
    <row r="95" spans="1:27" ht="15.75" x14ac:dyDescent="0.25">
      <c r="A95" s="9" t="s">
        <v>83</v>
      </c>
      <c r="B95" s="8"/>
      <c r="C95" s="8" t="s">
        <v>7</v>
      </c>
      <c r="D95" s="8" t="s">
        <v>0</v>
      </c>
      <c r="E95" s="52">
        <v>1900</v>
      </c>
      <c r="F95" s="47"/>
      <c r="G95" s="56"/>
      <c r="H95" s="47"/>
      <c r="I95" s="56"/>
      <c r="J95" s="47"/>
      <c r="K95" s="56"/>
      <c r="L95" s="47"/>
      <c r="M95" s="56"/>
      <c r="N95" s="6"/>
      <c r="O95" s="56"/>
      <c r="P95" s="47"/>
      <c r="Q95" s="56"/>
      <c r="R95" s="47"/>
      <c r="S95" s="56"/>
      <c r="T95" s="47"/>
      <c r="U95" s="56"/>
      <c r="V95" s="47"/>
      <c r="W95" s="56"/>
      <c r="X95" s="47"/>
      <c r="Y95" s="56"/>
      <c r="Z95" s="47"/>
      <c r="AA95" s="56"/>
    </row>
    <row r="96" spans="1:27" ht="15.75" x14ac:dyDescent="0.25">
      <c r="A96" s="9" t="s">
        <v>300</v>
      </c>
      <c r="B96" s="8"/>
      <c r="C96" s="8"/>
      <c r="D96" s="8" t="s">
        <v>20</v>
      </c>
      <c r="E96" s="52">
        <v>1179.9738974644331</v>
      </c>
      <c r="F96" s="47">
        <v>4</v>
      </c>
      <c r="G96" s="56">
        <f>((($F$2+2)*($F$2+4)*($F$2+2-2*F96))/(2*($F$2+2*F96)*($F$2+4*F96))+(($F$2+1)-F96+1))*$F$1</f>
        <v>12.857142857142858</v>
      </c>
      <c r="H96" s="47"/>
      <c r="I96" s="56"/>
      <c r="J96" s="47"/>
      <c r="K96" s="56"/>
      <c r="L96" s="47"/>
      <c r="M96" s="56"/>
      <c r="N96" s="6"/>
      <c r="O96" s="56"/>
      <c r="P96" s="47"/>
      <c r="Q96" s="56"/>
      <c r="R96" s="47"/>
      <c r="S96" s="56"/>
      <c r="T96" s="47"/>
      <c r="U96" s="56"/>
      <c r="V96" s="47"/>
      <c r="W96" s="56"/>
      <c r="X96" s="47"/>
      <c r="Y96" s="56"/>
      <c r="Z96" s="47"/>
      <c r="AA96" s="56"/>
    </row>
    <row r="97" spans="1:27" ht="15.75" x14ac:dyDescent="0.25">
      <c r="A97" s="9" t="s">
        <v>224</v>
      </c>
      <c r="B97" s="8"/>
      <c r="C97" s="8">
        <v>4</v>
      </c>
      <c r="D97" s="8" t="s">
        <v>5</v>
      </c>
      <c r="E97" s="52">
        <v>1283.4000000000001</v>
      </c>
      <c r="F97" s="47"/>
      <c r="G97" s="56"/>
      <c r="H97" s="47"/>
      <c r="I97" s="56"/>
      <c r="J97" s="47"/>
      <c r="K97" s="56"/>
      <c r="L97" s="47"/>
      <c r="M97" s="56"/>
      <c r="N97" s="6"/>
      <c r="O97" s="56"/>
      <c r="P97" s="47"/>
      <c r="Q97" s="56"/>
      <c r="R97" s="47"/>
      <c r="S97" s="56"/>
      <c r="T97" s="47"/>
      <c r="U97" s="56"/>
      <c r="V97" s="47"/>
      <c r="W97" s="56"/>
      <c r="X97" s="47"/>
      <c r="Y97" s="56"/>
      <c r="Z97" s="47"/>
      <c r="AA97" s="56"/>
    </row>
    <row r="98" spans="1:27" ht="15.75" x14ac:dyDescent="0.25">
      <c r="A98" s="14" t="s">
        <v>351</v>
      </c>
      <c r="B98" s="46"/>
      <c r="C98" s="46"/>
      <c r="D98" s="46" t="s">
        <v>1</v>
      </c>
      <c r="E98" s="52">
        <v>1484</v>
      </c>
      <c r="F98" s="47"/>
      <c r="G98" s="56"/>
      <c r="H98" s="47">
        <v>3</v>
      </c>
      <c r="I98" s="56">
        <f>((($H$2+2)*($H$2+4)*($H$2+2-2*H98))/(2*($H$2+2*H98)*($H$2+4*H98))+(($H$2+1)-H98+1))*$H$1</f>
        <v>33.55864084764341</v>
      </c>
      <c r="J98" s="47"/>
      <c r="K98" s="56"/>
      <c r="L98" s="47"/>
      <c r="M98" s="56"/>
      <c r="N98" s="6">
        <v>8</v>
      </c>
      <c r="O98" s="56">
        <f>((($N$2+2)*($N$2+4)*($N$2+2-2*N98))/(2*($N$2+2*N98)*($N$2+4*N98))+(($N$2+1)-N98+1))*$N$1</f>
        <v>23.180458624127613</v>
      </c>
      <c r="P98" s="47">
        <v>36</v>
      </c>
      <c r="Q98" s="56">
        <f>((($P$2+2)*($P$2+4)*($P$2+2-2*P98))/(2*($P$2+2*P98)*($P$2+4*P98))+(($P$2+1)-P98+1))*$P$1</f>
        <v>7.653880463871543</v>
      </c>
      <c r="R98" s="47">
        <v>22</v>
      </c>
      <c r="S98" s="56">
        <f>((($R$2+2)*($R$2+4)*($R$2+2-2*R98))/(2*($R$2+2*R98)*($R$2+4*R98))+(($R$2+1)-R98+1))*$R$1</f>
        <v>3.0109255776693238</v>
      </c>
      <c r="T98" s="47"/>
      <c r="U98" s="56"/>
      <c r="V98" s="47"/>
      <c r="W98" s="56"/>
      <c r="X98" s="47"/>
      <c r="Y98" s="56"/>
      <c r="Z98" s="47"/>
      <c r="AA98" s="56"/>
    </row>
    <row r="99" spans="1:27" ht="15.75" x14ac:dyDescent="0.25">
      <c r="A99" s="9" t="s">
        <v>84</v>
      </c>
      <c r="B99" s="8"/>
      <c r="C99" s="8" t="s">
        <v>6</v>
      </c>
      <c r="D99" s="8" t="s">
        <v>1</v>
      </c>
      <c r="E99" s="52">
        <v>2000</v>
      </c>
      <c r="F99" s="47"/>
      <c r="G99" s="56"/>
      <c r="H99" s="47"/>
      <c r="I99" s="56"/>
      <c r="J99" s="47"/>
      <c r="K99" s="56"/>
      <c r="L99" s="47"/>
      <c r="M99" s="56"/>
      <c r="N99" s="6"/>
      <c r="O99" s="56"/>
      <c r="P99" s="47"/>
      <c r="Q99" s="56"/>
      <c r="R99" s="47"/>
      <c r="S99" s="56"/>
      <c r="T99" s="47"/>
      <c r="U99" s="56"/>
      <c r="V99" s="47"/>
      <c r="W99" s="56"/>
      <c r="X99" s="47"/>
      <c r="Y99" s="56"/>
      <c r="Z99" s="47"/>
      <c r="AA99" s="56"/>
    </row>
    <row r="100" spans="1:27" s="25" customFormat="1" ht="15.75" x14ac:dyDescent="0.25">
      <c r="A100" s="9" t="s">
        <v>366</v>
      </c>
      <c r="B100" s="8"/>
      <c r="C100" s="8"/>
      <c r="D100" s="8" t="s">
        <v>0</v>
      </c>
      <c r="E100" s="52">
        <v>1343</v>
      </c>
      <c r="F100" s="47"/>
      <c r="G100" s="56"/>
      <c r="H100" s="47"/>
      <c r="I100" s="56"/>
      <c r="J100" s="47"/>
      <c r="K100" s="56"/>
      <c r="L100" s="47"/>
      <c r="M100" s="56"/>
      <c r="N100" s="6"/>
      <c r="O100" s="56"/>
      <c r="P100" s="47">
        <v>22</v>
      </c>
      <c r="Q100" s="56">
        <f>((($P$2+2)*($P$2+4)*($P$2+2-2*P100))/(2*($P$2+2*P100)*($P$2+4*P100))+(($P$2+1)-P100+1))*$P$1</f>
        <v>18.855721393034827</v>
      </c>
      <c r="R100" s="47"/>
      <c r="S100" s="56"/>
      <c r="T100" s="47"/>
      <c r="U100" s="56"/>
      <c r="V100" s="47">
        <v>40</v>
      </c>
      <c r="W100" s="56">
        <f>((($V$2+2)*($V$2+4)*($V$2+2-2*V100))/(2*($V$2+2*V100)*($V$2+4*V100))+(($V$2+1)-V100+1))*$V$1</f>
        <v>4.0270749510414818</v>
      </c>
      <c r="X100" s="47"/>
      <c r="Y100" s="56"/>
      <c r="Z100" s="47"/>
      <c r="AA100" s="56"/>
    </row>
    <row r="101" spans="1:27" s="25" customFormat="1" ht="15.75" x14ac:dyDescent="0.25">
      <c r="A101" s="9" t="s">
        <v>367</v>
      </c>
      <c r="B101" s="8"/>
      <c r="C101" s="8"/>
      <c r="D101" s="8" t="s">
        <v>0</v>
      </c>
      <c r="E101" s="52">
        <v>1291</v>
      </c>
      <c r="F101" s="47"/>
      <c r="G101" s="56"/>
      <c r="H101" s="47"/>
      <c r="I101" s="56"/>
      <c r="J101" s="47"/>
      <c r="K101" s="56"/>
      <c r="L101" s="47"/>
      <c r="M101" s="56"/>
      <c r="N101" s="6"/>
      <c r="O101" s="56"/>
      <c r="P101" s="47">
        <v>23</v>
      </c>
      <c r="Q101" s="56">
        <f>((($P$2+2)*($P$2+4)*($P$2+2-2*P101))/(2*($P$2+2*P101)*($P$2+4*P101))+(($P$2+1)-P101+1))*$P$1</f>
        <v>17.992168512017283</v>
      </c>
      <c r="R101" s="47"/>
      <c r="S101" s="56"/>
      <c r="T101" s="47"/>
      <c r="U101" s="56"/>
      <c r="V101" s="47"/>
      <c r="W101" s="56"/>
      <c r="X101" s="47"/>
      <c r="Y101" s="56"/>
      <c r="Z101" s="47"/>
      <c r="AA101" s="56"/>
    </row>
    <row r="102" spans="1:27" s="25" customFormat="1" ht="15.75" x14ac:dyDescent="0.25">
      <c r="A102" s="9" t="s">
        <v>293</v>
      </c>
      <c r="B102" s="8"/>
      <c r="C102" s="8">
        <v>2</v>
      </c>
      <c r="D102" s="8" t="s">
        <v>5</v>
      </c>
      <c r="E102" s="52">
        <v>1511</v>
      </c>
      <c r="F102" s="47"/>
      <c r="G102" s="56"/>
      <c r="H102" s="47"/>
      <c r="I102" s="56"/>
      <c r="J102" s="47"/>
      <c r="K102" s="56"/>
      <c r="L102" s="47">
        <v>8</v>
      </c>
      <c r="M102" s="56">
        <f>((($L$2+2)*($L$2+4)*($L$2+2-2*L102))/(2*($L$2+2*L102)*($L$2+4*L102))+(($L$2+1)-L102+1))*$L$1</f>
        <v>19.384774894493201</v>
      </c>
      <c r="N102" s="6">
        <v>17</v>
      </c>
      <c r="O102" s="56">
        <f>((($N$2+2)*($N$2+4)*($N$2+2-2*N102))/(2*($N$2+2*N102)*($N$2+4*N102))+(($N$2+1)-N102+1))*$N$1</f>
        <v>5.625640969090127</v>
      </c>
      <c r="P102" s="47">
        <v>37</v>
      </c>
      <c r="Q102" s="56">
        <f>((($P$2+2)*($P$2+4)*($P$2+2-2*P102))/(2*($P$2+2*P102)*($P$2+4*P102))+(($P$2+1)-P102+1))*$P$1</f>
        <v>6.8998527245949921</v>
      </c>
      <c r="R102" s="47">
        <v>15</v>
      </c>
      <c r="S102" s="56">
        <f>((($R$2+2)*($R$2+4)*($R$2+2-2*R102))/(2*($R$2+2*R102)*($R$2+4*R102))+(($R$2+1)-R102+1))*$R$1</f>
        <v>13.54421139247396</v>
      </c>
      <c r="T102" s="47"/>
      <c r="U102" s="56"/>
      <c r="V102" s="47">
        <v>41</v>
      </c>
      <c r="W102" s="56">
        <f>((($V$2+2)*($V$2+4)*($V$2+2-2*V102))/(2*($V$2+2*V102)*($V$2+4*V102))+(($V$2+1)-V102+1))*$V$1</f>
        <v>3.2712516338314557</v>
      </c>
      <c r="X102" s="47">
        <v>8</v>
      </c>
      <c r="Y102" s="56">
        <f>((($X$2+2)*($X$2+4)*($X$2+2-2*X102))/(2*($X$2+2*X102)*($X$2+4*X102))+(($X$2+1)-X102+1))*$X$1</f>
        <v>6.25</v>
      </c>
      <c r="Z102" s="47"/>
      <c r="AA102" s="56"/>
    </row>
    <row r="103" spans="1:27" s="25" customFormat="1" ht="15.75" x14ac:dyDescent="0.25">
      <c r="A103" s="14" t="s">
        <v>233</v>
      </c>
      <c r="B103" s="46"/>
      <c r="C103" s="48"/>
      <c r="D103" s="46" t="s">
        <v>5</v>
      </c>
      <c r="E103" s="52">
        <v>1233</v>
      </c>
      <c r="F103" s="47"/>
      <c r="G103" s="56"/>
      <c r="H103" s="47"/>
      <c r="I103" s="56"/>
      <c r="J103" s="47"/>
      <c r="K103" s="56"/>
      <c r="L103" s="47">
        <v>11</v>
      </c>
      <c r="M103" s="56">
        <f>((($L$2+2)*($L$2+4)*($L$2+2-2*L103))/(2*($L$2+2*L103)*($L$2+4*L103))+(($L$2+1)-L103+1))*$L$1</f>
        <v>11.978928080622996</v>
      </c>
      <c r="N103" s="6">
        <v>15</v>
      </c>
      <c r="O103" s="56">
        <f>((($N$2+2)*($N$2+4)*($N$2+2-2*N103))/(2*($N$2+2*N103)*($N$2+4*N103))+(($N$2+1)-N103+1))*$N$1</f>
        <v>9.2178257271584876</v>
      </c>
      <c r="P103" s="47">
        <v>46</v>
      </c>
      <c r="Q103" s="56">
        <f>((($P$2+2)*($P$2+4)*($P$2+2-2*P103))/(2*($P$2+2*P103)*($P$2+4*P103))+(($P$2+1)-P103+1))*$P$1</f>
        <v>0.24034566567647861</v>
      </c>
      <c r="R103" s="47">
        <v>23</v>
      </c>
      <c r="S103" s="56">
        <f>((($R$2+2)*($R$2+4)*($R$2+2-2*R103))/(2*($R$2+2*R103)*($R$2+4*R103))+(($R$2+1)-R103+1))*$R$1</f>
        <v>1.5588806943741846</v>
      </c>
      <c r="T103" s="47"/>
      <c r="U103" s="56"/>
      <c r="V103" s="47"/>
      <c r="W103" s="56"/>
      <c r="X103" s="47">
        <v>6</v>
      </c>
      <c r="Y103" s="56">
        <f>((($X$2+2)*($X$2+4)*($X$2+2-2*X103))/(2*($X$2+2*X103)*($X$2+4*X103))+(($X$2+1)-X103+1))*$X$1</f>
        <v>14.663461538461538</v>
      </c>
      <c r="Z103" s="47"/>
      <c r="AA103" s="56"/>
    </row>
    <row r="104" spans="1:27" s="25" customFormat="1" ht="15.75" x14ac:dyDescent="0.25">
      <c r="A104" s="9" t="s">
        <v>85</v>
      </c>
      <c r="B104" s="8"/>
      <c r="C104" s="8">
        <v>2</v>
      </c>
      <c r="D104" s="8" t="s">
        <v>1</v>
      </c>
      <c r="E104" s="52">
        <v>1600</v>
      </c>
      <c r="F104" s="47"/>
      <c r="G104" s="56"/>
      <c r="H104" s="47"/>
      <c r="I104" s="56"/>
      <c r="J104" s="47"/>
      <c r="K104" s="56"/>
      <c r="L104" s="47"/>
      <c r="M104" s="56"/>
      <c r="N104" s="6"/>
      <c r="O104" s="56"/>
      <c r="P104" s="47"/>
      <c r="Q104" s="56"/>
      <c r="R104" s="47"/>
      <c r="S104" s="56"/>
      <c r="T104" s="47"/>
      <c r="U104" s="56"/>
      <c r="V104" s="47"/>
      <c r="W104" s="56"/>
      <c r="X104" s="47"/>
      <c r="Y104" s="56"/>
      <c r="Z104" s="47"/>
      <c r="AA104" s="56"/>
    </row>
    <row r="105" spans="1:27" s="25" customFormat="1" ht="15.75" x14ac:dyDescent="0.25">
      <c r="A105" s="9" t="s">
        <v>86</v>
      </c>
      <c r="B105" s="8"/>
      <c r="C105" s="8" t="s">
        <v>7</v>
      </c>
      <c r="D105" s="8" t="s">
        <v>1</v>
      </c>
      <c r="E105" s="52">
        <v>1900</v>
      </c>
      <c r="F105" s="47"/>
      <c r="G105" s="56"/>
      <c r="H105" s="47"/>
      <c r="I105" s="56"/>
      <c r="J105" s="47"/>
      <c r="K105" s="56"/>
      <c r="L105" s="47"/>
      <c r="M105" s="56"/>
      <c r="N105" s="6"/>
      <c r="O105" s="56"/>
      <c r="P105" s="47"/>
      <c r="Q105" s="56"/>
      <c r="R105" s="47"/>
      <c r="S105" s="56"/>
      <c r="T105" s="47"/>
      <c r="U105" s="56"/>
      <c r="V105" s="47"/>
      <c r="W105" s="56"/>
      <c r="X105" s="47"/>
      <c r="Y105" s="56"/>
      <c r="Z105" s="47"/>
      <c r="AA105" s="56"/>
    </row>
    <row r="106" spans="1:27" s="25" customFormat="1" ht="15.75" x14ac:dyDescent="0.25">
      <c r="A106" s="9" t="s">
        <v>284</v>
      </c>
      <c r="B106" s="17"/>
      <c r="C106" s="17"/>
      <c r="D106" s="46" t="s">
        <v>0</v>
      </c>
      <c r="E106" s="52">
        <v>1490</v>
      </c>
      <c r="F106" s="17"/>
      <c r="G106" s="57"/>
      <c r="H106" s="47"/>
      <c r="I106" s="57"/>
      <c r="J106" s="6"/>
      <c r="K106" s="57"/>
      <c r="L106" s="47"/>
      <c r="M106" s="57"/>
      <c r="N106" s="6"/>
      <c r="O106" s="57"/>
      <c r="P106" s="47">
        <v>33</v>
      </c>
      <c r="Q106" s="56">
        <f>((($P$2+2)*($P$2+4)*($P$2+2-2*P106))/(2*($P$2+2*P106)*($P$2+4*P106))+(($P$2+1)-P106+1))*$P$1</f>
        <v>9.9403806466406799</v>
      </c>
      <c r="R106" s="47"/>
      <c r="S106" s="57"/>
      <c r="T106" s="47"/>
      <c r="U106" s="56"/>
      <c r="V106" s="47">
        <v>13</v>
      </c>
      <c r="W106" s="56">
        <f>((($V$2+2)*($V$2+4)*($V$2+2-2*V106))/(2*($V$2+2*V106)*($V$2+4*V106))+(($V$2+1)-V106+1))*$V$1</f>
        <v>27.380423711658167</v>
      </c>
      <c r="X106" s="47"/>
      <c r="Y106" s="57"/>
      <c r="Z106" s="6"/>
      <c r="AA106" s="57"/>
    </row>
    <row r="107" spans="1:27" s="25" customFormat="1" ht="15.75" x14ac:dyDescent="0.25">
      <c r="A107" s="9" t="s">
        <v>87</v>
      </c>
      <c r="B107" s="8"/>
      <c r="C107" s="8" t="s">
        <v>7</v>
      </c>
      <c r="D107" s="8" t="s">
        <v>0</v>
      </c>
      <c r="E107" s="52">
        <v>1635</v>
      </c>
      <c r="F107" s="47"/>
      <c r="G107" s="56"/>
      <c r="H107" s="47"/>
      <c r="I107" s="56"/>
      <c r="J107" s="47"/>
      <c r="K107" s="56"/>
      <c r="L107" s="47"/>
      <c r="M107" s="56"/>
      <c r="N107" s="6"/>
      <c r="O107" s="56"/>
      <c r="P107" s="47"/>
      <c r="Q107" s="56"/>
      <c r="R107" s="47"/>
      <c r="S107" s="56"/>
      <c r="T107" s="47"/>
      <c r="U107" s="56"/>
      <c r="V107" s="47">
        <v>37</v>
      </c>
      <c r="W107" s="56">
        <f>((($V$2+2)*($V$2+4)*($V$2+2-2*V107))/(2*($V$2+2*V107)*($V$2+4*V107))+(($V$2+1)-V107+1))*$V$1</f>
        <v>6.3111655917614575</v>
      </c>
      <c r="X107" s="47"/>
      <c r="Y107" s="56"/>
      <c r="Z107" s="47"/>
      <c r="AA107" s="56"/>
    </row>
    <row r="108" spans="1:27" s="25" customFormat="1" ht="15.75" x14ac:dyDescent="0.25">
      <c r="A108" s="9" t="s">
        <v>88</v>
      </c>
      <c r="B108" s="8"/>
      <c r="C108" s="8">
        <v>2</v>
      </c>
      <c r="D108" s="8" t="s">
        <v>0</v>
      </c>
      <c r="E108" s="52">
        <v>1600</v>
      </c>
      <c r="F108" s="47"/>
      <c r="G108" s="56"/>
      <c r="H108" s="47"/>
      <c r="I108" s="56"/>
      <c r="J108" s="47"/>
      <c r="K108" s="56"/>
      <c r="L108" s="47"/>
      <c r="M108" s="56"/>
      <c r="N108" s="6"/>
      <c r="O108" s="56"/>
      <c r="P108" s="47"/>
      <c r="Q108" s="56"/>
      <c r="R108" s="47"/>
      <c r="S108" s="56"/>
      <c r="T108" s="47"/>
      <c r="U108" s="56"/>
      <c r="V108" s="47"/>
      <c r="W108" s="56"/>
      <c r="X108" s="47"/>
      <c r="Y108" s="56"/>
      <c r="Z108" s="47"/>
      <c r="AA108" s="56"/>
    </row>
    <row r="109" spans="1:27" s="25" customFormat="1" ht="15.75" x14ac:dyDescent="0.25">
      <c r="A109" s="9" t="s">
        <v>344</v>
      </c>
      <c r="B109" s="8" t="s">
        <v>14</v>
      </c>
      <c r="C109" s="8">
        <v>2</v>
      </c>
      <c r="D109" s="8" t="s">
        <v>0</v>
      </c>
      <c r="E109" s="52">
        <v>1609.8848707873892</v>
      </c>
      <c r="F109" s="47"/>
      <c r="G109" s="56"/>
      <c r="H109" s="47"/>
      <c r="I109" s="56"/>
      <c r="J109" s="47"/>
      <c r="K109" s="56"/>
      <c r="L109" s="47"/>
      <c r="M109" s="56"/>
      <c r="N109" s="6"/>
      <c r="O109" s="56"/>
      <c r="P109" s="47"/>
      <c r="Q109" s="56"/>
      <c r="R109" s="47"/>
      <c r="S109" s="56"/>
      <c r="T109" s="47"/>
      <c r="U109" s="56"/>
      <c r="V109" s="47"/>
      <c r="W109" s="56"/>
      <c r="X109" s="47"/>
      <c r="Y109" s="56"/>
      <c r="Z109" s="47"/>
      <c r="AA109" s="56"/>
    </row>
    <row r="110" spans="1:27" s="25" customFormat="1" ht="15.75" x14ac:dyDescent="0.25">
      <c r="A110" s="9" t="s">
        <v>89</v>
      </c>
      <c r="B110" s="8"/>
      <c r="C110" s="8">
        <v>3</v>
      </c>
      <c r="D110" s="8" t="s">
        <v>5</v>
      </c>
      <c r="E110" s="52">
        <v>1400</v>
      </c>
      <c r="F110" s="47"/>
      <c r="G110" s="56"/>
      <c r="H110" s="47"/>
      <c r="I110" s="56"/>
      <c r="J110" s="47"/>
      <c r="K110" s="56"/>
      <c r="L110" s="47"/>
      <c r="M110" s="56"/>
      <c r="N110" s="6"/>
      <c r="O110" s="56"/>
      <c r="P110" s="47"/>
      <c r="Q110" s="56"/>
      <c r="R110" s="47"/>
      <c r="S110" s="56"/>
      <c r="T110" s="47"/>
      <c r="U110" s="56"/>
      <c r="V110" s="47"/>
      <c r="W110" s="56"/>
      <c r="X110" s="47"/>
      <c r="Y110" s="56"/>
      <c r="Z110" s="47"/>
      <c r="AA110" s="56"/>
    </row>
    <row r="111" spans="1:27" s="25" customFormat="1" ht="15.75" x14ac:dyDescent="0.25">
      <c r="A111" s="9" t="s">
        <v>279</v>
      </c>
      <c r="B111" s="8"/>
      <c r="C111" s="8"/>
      <c r="D111" s="8" t="s">
        <v>5</v>
      </c>
      <c r="E111" s="52">
        <v>1452.5804314810907</v>
      </c>
      <c r="F111" s="47"/>
      <c r="G111" s="56"/>
      <c r="H111" s="47"/>
      <c r="I111" s="56"/>
      <c r="J111" s="47"/>
      <c r="K111" s="56"/>
      <c r="L111" s="47"/>
      <c r="M111" s="56"/>
      <c r="N111" s="6"/>
      <c r="O111" s="56"/>
      <c r="P111" s="47"/>
      <c r="Q111" s="56"/>
      <c r="R111" s="47"/>
      <c r="S111" s="56"/>
      <c r="T111" s="47"/>
      <c r="U111" s="56"/>
      <c r="V111" s="47"/>
      <c r="W111" s="56"/>
      <c r="X111" s="47"/>
      <c r="Y111" s="56"/>
      <c r="Z111" s="47"/>
      <c r="AA111" s="56"/>
    </row>
    <row r="112" spans="1:27" s="25" customFormat="1" ht="15.75" x14ac:dyDescent="0.25">
      <c r="A112" s="9" t="s">
        <v>90</v>
      </c>
      <c r="B112" s="8"/>
      <c r="C112" s="8">
        <v>4</v>
      </c>
      <c r="D112" s="8" t="s">
        <v>4</v>
      </c>
      <c r="E112" s="52">
        <v>1227.8</v>
      </c>
      <c r="F112" s="47"/>
      <c r="G112" s="56"/>
      <c r="H112" s="47"/>
      <c r="I112" s="56"/>
      <c r="J112" s="47"/>
      <c r="K112" s="56"/>
      <c r="L112" s="47"/>
      <c r="M112" s="56"/>
      <c r="N112" s="6"/>
      <c r="O112" s="56"/>
      <c r="P112" s="47"/>
      <c r="Q112" s="56"/>
      <c r="R112" s="47"/>
      <c r="S112" s="56"/>
      <c r="T112" s="47"/>
      <c r="U112" s="56"/>
      <c r="V112" s="47"/>
      <c r="W112" s="56"/>
      <c r="X112" s="47"/>
      <c r="Y112" s="56"/>
      <c r="Z112" s="47"/>
      <c r="AA112" s="56"/>
    </row>
    <row r="113" spans="1:27" s="25" customFormat="1" ht="15.75" x14ac:dyDescent="0.25">
      <c r="A113" s="9" t="s">
        <v>91</v>
      </c>
      <c r="B113" s="8" t="s">
        <v>13</v>
      </c>
      <c r="C113" s="8" t="s">
        <v>8</v>
      </c>
      <c r="D113" s="8" t="s">
        <v>0</v>
      </c>
      <c r="E113" s="52">
        <v>2239.0514126461749</v>
      </c>
      <c r="F113" s="47"/>
      <c r="G113" s="56"/>
      <c r="H113" s="47"/>
      <c r="I113" s="56"/>
      <c r="J113" s="47"/>
      <c r="K113" s="56"/>
      <c r="L113" s="47"/>
      <c r="M113" s="56"/>
      <c r="N113" s="6"/>
      <c r="O113" s="56"/>
      <c r="P113" s="47"/>
      <c r="Q113" s="56"/>
      <c r="R113" s="47"/>
      <c r="S113" s="56"/>
      <c r="T113" s="47"/>
      <c r="U113" s="56"/>
      <c r="V113" s="47"/>
      <c r="W113" s="56"/>
      <c r="X113" s="47"/>
      <c r="Y113" s="56"/>
      <c r="Z113" s="47"/>
      <c r="AA113" s="56"/>
    </row>
    <row r="114" spans="1:27" s="25" customFormat="1" ht="15.75" x14ac:dyDescent="0.25">
      <c r="A114" s="9" t="s">
        <v>92</v>
      </c>
      <c r="B114" s="8"/>
      <c r="C114" s="8">
        <v>3</v>
      </c>
      <c r="D114" s="8" t="s">
        <v>4</v>
      </c>
      <c r="E114" s="52">
        <v>1400</v>
      </c>
      <c r="F114" s="47"/>
      <c r="G114" s="56"/>
      <c r="H114" s="47"/>
      <c r="I114" s="56"/>
      <c r="J114" s="47"/>
      <c r="K114" s="56"/>
      <c r="L114" s="47"/>
      <c r="M114" s="56"/>
      <c r="N114" s="6"/>
      <c r="O114" s="56"/>
      <c r="P114" s="47"/>
      <c r="Q114" s="56"/>
      <c r="R114" s="47"/>
      <c r="S114" s="56"/>
      <c r="T114" s="47"/>
      <c r="U114" s="56"/>
      <c r="V114" s="47"/>
      <c r="W114" s="56"/>
      <c r="X114" s="47"/>
      <c r="Y114" s="56"/>
      <c r="Z114" s="47"/>
      <c r="AA114" s="56"/>
    </row>
    <row r="115" spans="1:27" s="25" customFormat="1" ht="15.75" x14ac:dyDescent="0.25">
      <c r="A115" s="9" t="s">
        <v>93</v>
      </c>
      <c r="B115" s="8"/>
      <c r="C115" s="8">
        <v>3</v>
      </c>
      <c r="D115" s="8" t="s">
        <v>3</v>
      </c>
      <c r="E115" s="52">
        <v>1400</v>
      </c>
      <c r="F115" s="47"/>
      <c r="G115" s="56"/>
      <c r="H115" s="47"/>
      <c r="I115" s="56"/>
      <c r="J115" s="47"/>
      <c r="K115" s="56"/>
      <c r="L115" s="47"/>
      <c r="M115" s="56"/>
      <c r="N115" s="6"/>
      <c r="O115" s="56"/>
      <c r="P115" s="47"/>
      <c r="Q115" s="56"/>
      <c r="R115" s="47"/>
      <c r="S115" s="56"/>
      <c r="T115" s="47"/>
      <c r="U115" s="56"/>
      <c r="V115" s="47"/>
      <c r="W115" s="56"/>
      <c r="X115" s="47"/>
      <c r="Y115" s="56"/>
      <c r="Z115" s="47"/>
      <c r="AA115" s="56"/>
    </row>
    <row r="116" spans="1:27" s="25" customFormat="1" ht="15.75" x14ac:dyDescent="0.25">
      <c r="A116" s="9" t="s">
        <v>94</v>
      </c>
      <c r="B116" s="8" t="s">
        <v>13</v>
      </c>
      <c r="C116" s="8" t="s">
        <v>7</v>
      </c>
      <c r="D116" s="8" t="s">
        <v>1</v>
      </c>
      <c r="E116" s="52">
        <v>2400</v>
      </c>
      <c r="F116" s="47"/>
      <c r="G116" s="56"/>
      <c r="H116" s="47"/>
      <c r="I116" s="56"/>
      <c r="J116" s="47"/>
      <c r="K116" s="56"/>
      <c r="L116" s="47"/>
      <c r="M116" s="56"/>
      <c r="N116" s="6"/>
      <c r="O116" s="56"/>
      <c r="P116" s="47"/>
      <c r="Q116" s="56"/>
      <c r="R116" s="47"/>
      <c r="S116" s="56"/>
      <c r="T116" s="47"/>
      <c r="U116" s="56"/>
      <c r="V116" s="47"/>
      <c r="W116" s="56"/>
      <c r="X116" s="47"/>
      <c r="Y116" s="56"/>
      <c r="Z116" s="47"/>
      <c r="AA116" s="56"/>
    </row>
    <row r="117" spans="1:27" s="25" customFormat="1" ht="15.75" x14ac:dyDescent="0.25">
      <c r="A117" s="9" t="s">
        <v>244</v>
      </c>
      <c r="B117" s="8"/>
      <c r="C117" s="8"/>
      <c r="D117" s="8" t="s">
        <v>5</v>
      </c>
      <c r="E117" s="52">
        <v>1256.3079473960015</v>
      </c>
      <c r="F117" s="47"/>
      <c r="G117" s="56"/>
      <c r="H117" s="47"/>
      <c r="I117" s="56"/>
      <c r="J117" s="47"/>
      <c r="K117" s="56"/>
      <c r="L117" s="47"/>
      <c r="M117" s="56"/>
      <c r="N117" s="6"/>
      <c r="O117" s="56"/>
      <c r="P117" s="47"/>
      <c r="Q117" s="56"/>
      <c r="R117" s="47"/>
      <c r="S117" s="56"/>
      <c r="T117" s="47"/>
      <c r="U117" s="56"/>
      <c r="V117" s="47"/>
      <c r="W117" s="56"/>
      <c r="X117" s="47"/>
      <c r="Y117" s="56"/>
      <c r="Z117" s="47"/>
      <c r="AA117" s="56"/>
    </row>
    <row r="118" spans="1:27" s="25" customFormat="1" ht="15.75" x14ac:dyDescent="0.25">
      <c r="A118" s="9" t="s">
        <v>345</v>
      </c>
      <c r="B118" s="8"/>
      <c r="C118" s="8"/>
      <c r="D118" s="8" t="s">
        <v>0</v>
      </c>
      <c r="E118" s="52">
        <v>1559</v>
      </c>
      <c r="F118" s="47"/>
      <c r="G118" s="56"/>
      <c r="H118" s="47"/>
      <c r="I118" s="56"/>
      <c r="J118" s="47"/>
      <c r="K118" s="56"/>
      <c r="L118" s="47"/>
      <c r="M118" s="56"/>
      <c r="N118" s="6"/>
      <c r="O118" s="56"/>
      <c r="P118" s="47">
        <v>24</v>
      </c>
      <c r="Q118" s="56">
        <f>((($P$2+2)*($P$2+4)*($P$2+2-2*P118))/(2*($P$2+2*P118)*($P$2+4*P118))+(($P$2+1)-P118+1))*$P$1</f>
        <v>17.142857142857142</v>
      </c>
      <c r="R118" s="47"/>
      <c r="S118" s="56"/>
      <c r="T118" s="47"/>
      <c r="U118" s="56"/>
      <c r="V118" s="47"/>
      <c r="W118" s="56"/>
      <c r="X118" s="47"/>
      <c r="Y118" s="56"/>
      <c r="Z118" s="47"/>
      <c r="AA118" s="56"/>
    </row>
    <row r="119" spans="1:27" s="25" customFormat="1" ht="15.75" x14ac:dyDescent="0.25">
      <c r="A119" s="14" t="s">
        <v>231</v>
      </c>
      <c r="B119" s="46"/>
      <c r="C119" s="48"/>
      <c r="D119" s="46" t="s">
        <v>1</v>
      </c>
      <c r="E119" s="52">
        <v>1606</v>
      </c>
      <c r="F119" s="47"/>
      <c r="G119" s="56"/>
      <c r="H119" s="47">
        <v>4</v>
      </c>
      <c r="I119" s="56">
        <f>((($H$2+2)*($H$2+4)*($H$2+2-2*H119))/(2*($H$2+2*H119)*($H$2+4*H119))+(($H$2+1)-H119+1))*$H$1</f>
        <v>28.429406850459483</v>
      </c>
      <c r="J119" s="47">
        <v>5</v>
      </c>
      <c r="K119" s="56">
        <v>24.140882159315339</v>
      </c>
      <c r="L119" s="47"/>
      <c r="M119" s="56"/>
      <c r="N119" s="6">
        <v>9</v>
      </c>
      <c r="O119" s="56">
        <f>((($N$2+2)*($N$2+4)*($N$2+2-2*N119))/(2*($N$2+2*N119)*($N$2+4*N119))+(($N$2+1)-N119+1))*$N$1</f>
        <v>20.942406196643486</v>
      </c>
      <c r="P119" s="47">
        <v>15</v>
      </c>
      <c r="Q119" s="56">
        <f>((($P$2+2)*($P$2+4)*($P$2+2-2*P119))/(2*($P$2+2*P119)*($P$2+4*P119))+(($P$2+1)-P119+1))*$P$1</f>
        <v>25.486593843098312</v>
      </c>
      <c r="R119" s="47">
        <v>13</v>
      </c>
      <c r="S119" s="56">
        <f>((($R$2+2)*($R$2+4)*($R$2+2-2*R119))/(2*($R$2+2*R119)*($R$2+4*R119))+(($R$2+1)-R119+1))*$R$1</f>
        <v>16.772060937050874</v>
      </c>
      <c r="T119" s="47">
        <v>2</v>
      </c>
      <c r="U119" s="56">
        <f>((($T$2+2)*($T$2+4)*($T$2+2-2*T119))/(2*($T$2+2*T119)*($T$2+4*T119))+(($T$2+1)-T119+1))*$T$1</f>
        <v>41.289198606271775</v>
      </c>
      <c r="V119" s="47">
        <v>17</v>
      </c>
      <c r="W119" s="56">
        <f>((($V$2+2)*($V$2+4)*($V$2+2-2*V119))/(2*($V$2+2*V119)*($V$2+4*V119))+(($V$2+1)-V119+1))*$V$1</f>
        <v>23.12180958447227</v>
      </c>
      <c r="X119" s="47">
        <v>3</v>
      </c>
      <c r="Y119" s="56">
        <f>((($X$2+2)*($X$2+4)*($X$2+2-2*X119))/(2*($X$2+2*X119)*($X$2+4*X119))+(($X$2+1)-X119+1))*$X$1</f>
        <v>30.219780219780219</v>
      </c>
      <c r="Z119" s="47"/>
      <c r="AA119" s="56"/>
    </row>
    <row r="120" spans="1:27" s="25" customFormat="1" ht="15.75" x14ac:dyDescent="0.25">
      <c r="A120" s="9" t="s">
        <v>95</v>
      </c>
      <c r="B120" s="8"/>
      <c r="C120" s="8"/>
      <c r="D120" s="8" t="s">
        <v>0</v>
      </c>
      <c r="E120" s="52">
        <v>1613</v>
      </c>
      <c r="F120" s="47"/>
      <c r="G120" s="56"/>
      <c r="H120" s="47"/>
      <c r="I120" s="56"/>
      <c r="J120" s="47"/>
      <c r="K120" s="56"/>
      <c r="L120" s="47"/>
      <c r="M120" s="56"/>
      <c r="N120" s="6"/>
      <c r="O120" s="56"/>
      <c r="P120" s="47"/>
      <c r="Q120" s="56"/>
      <c r="R120" s="47"/>
      <c r="S120" s="56"/>
      <c r="T120" s="47"/>
      <c r="U120" s="56"/>
      <c r="V120" s="47">
        <v>4</v>
      </c>
      <c r="W120" s="56">
        <f>((($V$2+2)*($V$2+4)*($V$2+2-2*V120))/(2*($V$2+2*V120)*($V$2+4*V120))+(($V$2+1)-V120+1))*$V$1</f>
        <v>41.526028343654964</v>
      </c>
      <c r="X120" s="47"/>
      <c r="Y120" s="56"/>
      <c r="Z120" s="47"/>
      <c r="AA120" s="56"/>
    </row>
    <row r="121" spans="1:27" s="25" customFormat="1" ht="15.75" x14ac:dyDescent="0.25">
      <c r="A121" s="9" t="s">
        <v>96</v>
      </c>
      <c r="B121" s="8" t="s">
        <v>13</v>
      </c>
      <c r="C121" s="8" t="s">
        <v>6</v>
      </c>
      <c r="D121" s="8" t="s">
        <v>0</v>
      </c>
      <c r="E121" s="52">
        <v>1879</v>
      </c>
      <c r="F121" s="47"/>
      <c r="G121" s="56"/>
      <c r="H121" s="47">
        <v>1</v>
      </c>
      <c r="I121" s="56">
        <f>((($H$2+2)*($H$2+4)*($H$2+2-2*H121))/(2*($H$2+2*H121)*($H$2+4*H121))+(($H$2+1)-H121+1))*$H$1</f>
        <v>50</v>
      </c>
      <c r="J121" s="47">
        <v>4</v>
      </c>
      <c r="K121" s="56">
        <v>28.429406850459483</v>
      </c>
      <c r="L121" s="47">
        <v>3</v>
      </c>
      <c r="M121" s="56">
        <f>((($L$2+2)*($L$2+4)*($L$2+2-2*L121))/(2*($L$2+2*L121)*($L$2+4*L121))+(($L$2+1)-L121+1))*$L$1</f>
        <v>36.453525460617662</v>
      </c>
      <c r="N121" s="6">
        <v>4</v>
      </c>
      <c r="O121" s="56">
        <f>((($N$2+2)*($N$2+4)*($N$2+2-2*N121))/(2*($N$2+2*N121)*($N$2+4*N121))+(($N$2+1)-N121+1))*$N$1</f>
        <v>34.444444444444443</v>
      </c>
      <c r="P121" s="47">
        <v>4</v>
      </c>
      <c r="Q121" s="56">
        <f>((($P$2+2)*($P$2+4)*($P$2+2-2*P121))/(2*($P$2+2*P121)*($P$2+4*P121))+(($P$2+1)-P121+1))*$P$1</f>
        <v>41.669226830517154</v>
      </c>
      <c r="R121" s="47">
        <v>3</v>
      </c>
      <c r="S121" s="56">
        <f>((($R$2+2)*($R$2+4)*($R$2+2-2*R121))/(2*($R$2+2*R121)*($R$2+4*R121))+(($R$2+1)-R121+1))*$R$1</f>
        <v>39.884132380489831</v>
      </c>
      <c r="T121" s="47"/>
      <c r="U121" s="56"/>
      <c r="V121" s="47"/>
      <c r="W121" s="56"/>
      <c r="X121" s="47"/>
      <c r="Y121" s="56"/>
      <c r="Z121" s="47"/>
      <c r="AA121" s="56"/>
    </row>
    <row r="122" spans="1:27" s="25" customFormat="1" ht="15.75" x14ac:dyDescent="0.25">
      <c r="A122" s="9" t="s">
        <v>97</v>
      </c>
      <c r="B122" s="8" t="s">
        <v>13</v>
      </c>
      <c r="C122" s="8" t="s">
        <v>6</v>
      </c>
      <c r="D122" s="8" t="s">
        <v>0</v>
      </c>
      <c r="E122" s="52">
        <v>1967</v>
      </c>
      <c r="F122" s="47"/>
      <c r="G122" s="56"/>
      <c r="H122" s="47"/>
      <c r="I122" s="56"/>
      <c r="J122" s="47"/>
      <c r="K122" s="56"/>
      <c r="L122" s="47"/>
      <c r="M122" s="56"/>
      <c r="N122" s="6"/>
      <c r="O122" s="56"/>
      <c r="P122" s="47">
        <v>10</v>
      </c>
      <c r="Q122" s="56">
        <f>((($P$2+2)*($P$2+4)*($P$2+2-2*P122))/(2*($P$2+2*P122)*($P$2+4*P122))+(($P$2+1)-P122+1))*$P$1</f>
        <v>31.371186952582303</v>
      </c>
      <c r="R122" s="47"/>
      <c r="S122" s="56"/>
      <c r="T122" s="47"/>
      <c r="U122" s="56"/>
      <c r="V122" s="47">
        <v>14</v>
      </c>
      <c r="W122" s="56">
        <f>((($V$2+2)*($V$2+4)*($V$2+2-2*V122))/(2*($V$2+2*V122)*($V$2+4*V122))+(($V$2+1)-V122+1))*$V$1</f>
        <v>26.253562762535626</v>
      </c>
      <c r="X122" s="47"/>
      <c r="Y122" s="56"/>
      <c r="Z122" s="47"/>
      <c r="AA122" s="56"/>
    </row>
    <row r="123" spans="1:27" s="25" customFormat="1" ht="15.75" x14ac:dyDescent="0.25">
      <c r="A123" s="9" t="s">
        <v>361</v>
      </c>
      <c r="B123" s="8"/>
      <c r="C123" s="8"/>
      <c r="D123" s="8" t="s">
        <v>1</v>
      </c>
      <c r="E123" s="52">
        <v>1447.2821692354219</v>
      </c>
      <c r="F123" s="47"/>
      <c r="G123" s="56"/>
      <c r="H123" s="47"/>
      <c r="I123" s="56"/>
      <c r="J123" s="47"/>
      <c r="K123" s="56"/>
      <c r="L123" s="47"/>
      <c r="M123" s="56"/>
      <c r="N123" s="6">
        <v>6</v>
      </c>
      <c r="O123" s="56">
        <f>((($N$2+2)*($N$2+4)*($N$2+2-2*N123))/(2*($N$2+2*N123)*($N$2+4*N123))+(($N$2+1)-N123+1))*$N$1</f>
        <v>28.187343446030997</v>
      </c>
      <c r="P123" s="47">
        <v>21</v>
      </c>
      <c r="Q123" s="56">
        <f>((($P$2+2)*($P$2+4)*($P$2+2-2*P123))/(2*($P$2+2*P123)*($P$2+4*P123))+(($P$2+1)-P123+1))*$P$1</f>
        <v>19.735264735264735</v>
      </c>
      <c r="R123" s="47">
        <v>12</v>
      </c>
      <c r="S123" s="56">
        <f>((($R$2+2)*($R$2+4)*($R$2+2-2*R123))/(2*($R$2+2*R123)*($R$2+4*R123))+(($R$2+1)-R123+1))*$R$1</f>
        <v>18.452308094898427</v>
      </c>
      <c r="T123" s="47">
        <v>5</v>
      </c>
      <c r="U123" s="56">
        <f>((($T$2+2)*($T$2+4)*($T$2+2-2*T123))/(2*($T$2+2*T123)*($T$2+4*T123))+(($T$2+1)-T123+1))*$T$1</f>
        <v>26.43883158199171</v>
      </c>
      <c r="V123" s="47"/>
      <c r="W123" s="56"/>
      <c r="X123" s="47"/>
      <c r="Y123" s="56"/>
      <c r="Z123" s="47"/>
      <c r="AA123" s="56"/>
    </row>
    <row r="124" spans="1:27" s="25" customFormat="1" ht="15.75" x14ac:dyDescent="0.25">
      <c r="A124" s="9" t="s">
        <v>346</v>
      </c>
      <c r="B124" s="17"/>
      <c r="C124" s="17"/>
      <c r="D124" s="46" t="s">
        <v>0</v>
      </c>
      <c r="E124" s="52">
        <v>1379</v>
      </c>
      <c r="F124" s="17"/>
      <c r="G124" s="57"/>
      <c r="H124" s="47"/>
      <c r="I124" s="57"/>
      <c r="J124" s="6"/>
      <c r="K124" s="57"/>
      <c r="L124" s="47"/>
      <c r="M124" s="57"/>
      <c r="N124" s="6"/>
      <c r="O124" s="57"/>
      <c r="P124" s="47">
        <v>31</v>
      </c>
      <c r="Q124" s="56">
        <f>((($P$2+2)*($P$2+4)*($P$2+2-2*P124))/(2*($P$2+2*P124)*($P$2+4*P124))+(($P$2+1)-P124+1))*$P$1</f>
        <v>11.489262371615313</v>
      </c>
      <c r="R124" s="47">
        <v>17</v>
      </c>
      <c r="S124" s="56">
        <f>((($R$2+2)*($R$2+4)*($R$2+2-2*R124))/(2*($R$2+2*R124)*($R$2+4*R124))+(($R$2+1)-R124+1))*$R$1</f>
        <v>10.44281885645859</v>
      </c>
      <c r="T124" s="47"/>
      <c r="U124" s="56"/>
      <c r="V124" s="47">
        <v>36</v>
      </c>
      <c r="W124" s="56">
        <f>((($V$2+2)*($V$2+4)*($V$2+2-2*V124))/(2*($V$2+2*V124)*($V$2+4*V124))+(($V$2+1)-V124+1))*$V$1</f>
        <v>7.0789518072567539</v>
      </c>
      <c r="X124" s="47"/>
      <c r="Y124" s="57"/>
      <c r="Z124" s="6"/>
      <c r="AA124" s="57"/>
    </row>
    <row r="125" spans="1:27" s="25" customFormat="1" ht="15.75" x14ac:dyDescent="0.25">
      <c r="A125" s="9" t="s">
        <v>98</v>
      </c>
      <c r="B125" s="8"/>
      <c r="C125" s="8">
        <v>3</v>
      </c>
      <c r="D125" s="8" t="s">
        <v>5</v>
      </c>
      <c r="E125" s="52">
        <v>1453.6</v>
      </c>
      <c r="F125" s="47"/>
      <c r="G125" s="56"/>
      <c r="H125" s="47"/>
      <c r="I125" s="56"/>
      <c r="J125" s="47"/>
      <c r="K125" s="56"/>
      <c r="L125" s="47"/>
      <c r="M125" s="56"/>
      <c r="N125" s="6"/>
      <c r="O125" s="56"/>
      <c r="P125" s="47"/>
      <c r="Q125" s="56"/>
      <c r="R125" s="47"/>
      <c r="S125" s="56"/>
      <c r="T125" s="47"/>
      <c r="U125" s="56"/>
      <c r="V125" s="47"/>
      <c r="W125" s="56"/>
      <c r="X125" s="47"/>
      <c r="Y125" s="56"/>
      <c r="Z125" s="47"/>
      <c r="AA125" s="56"/>
    </row>
    <row r="126" spans="1:27" s="25" customFormat="1" ht="15.75" x14ac:dyDescent="0.25">
      <c r="A126" s="9" t="s">
        <v>359</v>
      </c>
      <c r="B126" s="8"/>
      <c r="C126" s="8"/>
      <c r="D126" s="8" t="s">
        <v>5</v>
      </c>
      <c r="E126" s="52">
        <v>1166.554414732901</v>
      </c>
      <c r="F126" s="47"/>
      <c r="G126" s="56"/>
      <c r="H126" s="47"/>
      <c r="I126" s="56"/>
      <c r="J126" s="47"/>
      <c r="K126" s="56"/>
      <c r="L126" s="47">
        <v>14</v>
      </c>
      <c r="M126" s="56">
        <f>((($L$2+2)*($L$2+4)*($L$2+2-2*L126))/(2*($L$2+2*L126)*($L$2+4*L126))+(($L$2+1)-L126+1))*$L$1</f>
        <v>5.144921981169551</v>
      </c>
      <c r="N126" s="6"/>
      <c r="O126" s="56"/>
      <c r="P126" s="47"/>
      <c r="Q126" s="56"/>
      <c r="R126" s="47"/>
      <c r="S126" s="56"/>
      <c r="T126" s="47"/>
      <c r="U126" s="56"/>
      <c r="V126" s="47"/>
      <c r="W126" s="56"/>
      <c r="X126" s="47"/>
      <c r="Y126" s="56"/>
      <c r="Z126" s="47"/>
      <c r="AA126" s="56"/>
    </row>
    <row r="127" spans="1:27" s="25" customFormat="1" ht="15.75" x14ac:dyDescent="0.25">
      <c r="A127" s="9" t="s">
        <v>99</v>
      </c>
      <c r="B127" s="8"/>
      <c r="C127" s="8">
        <v>3</v>
      </c>
      <c r="D127" s="8" t="s">
        <v>5</v>
      </c>
      <c r="E127" s="52">
        <v>1400</v>
      </c>
      <c r="F127" s="47"/>
      <c r="G127" s="56"/>
      <c r="H127" s="47"/>
      <c r="I127" s="56"/>
      <c r="J127" s="47"/>
      <c r="K127" s="56"/>
      <c r="L127" s="47"/>
      <c r="M127" s="56"/>
      <c r="N127" s="6"/>
      <c r="O127" s="56"/>
      <c r="P127" s="47"/>
      <c r="Q127" s="56"/>
      <c r="R127" s="47"/>
      <c r="S127" s="56"/>
      <c r="T127" s="47"/>
      <c r="U127" s="56"/>
      <c r="V127" s="47"/>
      <c r="W127" s="56"/>
      <c r="X127" s="47"/>
      <c r="Y127" s="56"/>
      <c r="Z127" s="47"/>
      <c r="AA127" s="56"/>
    </row>
    <row r="128" spans="1:27" s="25" customFormat="1" ht="15.75" x14ac:dyDescent="0.25">
      <c r="A128" s="9" t="s">
        <v>352</v>
      </c>
      <c r="B128" s="8"/>
      <c r="C128" s="8"/>
      <c r="D128" s="8" t="s">
        <v>1</v>
      </c>
      <c r="E128" s="52">
        <v>1314</v>
      </c>
      <c r="F128" s="47"/>
      <c r="G128" s="56"/>
      <c r="H128" s="47">
        <v>9</v>
      </c>
      <c r="I128" s="56">
        <f>((($H$2+2)*($H$2+4)*($H$2+2-2*H128))/(2*($H$2+2*H128)*($H$2+4*H128))+(($H$2+1)-H128+1))*$H$1</f>
        <v>10.406665967927891</v>
      </c>
      <c r="J128" s="47">
        <v>6</v>
      </c>
      <c r="K128" s="56">
        <v>20.346051464063887</v>
      </c>
      <c r="L128" s="47"/>
      <c r="M128" s="56"/>
      <c r="N128" s="6"/>
      <c r="O128" s="56"/>
      <c r="P128" s="47"/>
      <c r="Q128" s="56"/>
      <c r="R128" s="47">
        <v>21</v>
      </c>
      <c r="S128" s="56">
        <f>((($R$2+2)*($R$2+4)*($R$2+2-2*R128))/(2*($R$2+2*R128)*($R$2+4*R128))+(($R$2+1)-R128+1))*$R$1</f>
        <v>4.4719069268233405</v>
      </c>
      <c r="T128" s="47"/>
      <c r="U128" s="56"/>
      <c r="V128" s="47"/>
      <c r="W128" s="56"/>
      <c r="X128" s="47"/>
      <c r="Y128" s="56"/>
      <c r="Z128" s="47"/>
      <c r="AA128" s="56"/>
    </row>
    <row r="129" spans="1:27" s="25" customFormat="1" ht="15.75" x14ac:dyDescent="0.25">
      <c r="A129" s="14" t="s">
        <v>100</v>
      </c>
      <c r="B129" s="8"/>
      <c r="C129" s="8">
        <v>4</v>
      </c>
      <c r="D129" s="8" t="s">
        <v>4</v>
      </c>
      <c r="E129" s="52">
        <v>1207.8</v>
      </c>
      <c r="F129" s="47"/>
      <c r="G129" s="56"/>
      <c r="H129" s="47"/>
      <c r="I129" s="56"/>
      <c r="J129" s="47"/>
      <c r="K129" s="56"/>
      <c r="L129" s="47"/>
      <c r="M129" s="56"/>
      <c r="N129" s="6"/>
      <c r="O129" s="56"/>
      <c r="P129" s="47"/>
      <c r="Q129" s="56"/>
      <c r="R129" s="47"/>
      <c r="S129" s="56"/>
      <c r="T129" s="47"/>
      <c r="U129" s="56"/>
      <c r="V129" s="47"/>
      <c r="W129" s="56"/>
      <c r="X129" s="47"/>
      <c r="Y129" s="56"/>
      <c r="Z129" s="47"/>
      <c r="AA129" s="56"/>
    </row>
    <row r="130" spans="1:27" s="25" customFormat="1" ht="15.75" x14ac:dyDescent="0.25">
      <c r="A130" s="9" t="s">
        <v>101</v>
      </c>
      <c r="B130" s="8"/>
      <c r="C130" s="8">
        <v>4</v>
      </c>
      <c r="D130" s="8" t="s">
        <v>5</v>
      </c>
      <c r="E130" s="52">
        <v>1200</v>
      </c>
      <c r="F130" s="47"/>
      <c r="G130" s="56"/>
      <c r="H130" s="47"/>
      <c r="I130" s="56"/>
      <c r="J130" s="47"/>
      <c r="K130" s="56"/>
      <c r="L130" s="47"/>
      <c r="M130" s="56"/>
      <c r="N130" s="6"/>
      <c r="O130" s="56"/>
      <c r="P130" s="47"/>
      <c r="Q130" s="56"/>
      <c r="R130" s="47"/>
      <c r="S130" s="56"/>
      <c r="T130" s="47"/>
      <c r="U130" s="56"/>
      <c r="V130" s="47"/>
      <c r="W130" s="56"/>
      <c r="X130" s="47"/>
      <c r="Y130" s="56"/>
      <c r="Z130" s="47"/>
      <c r="AA130" s="56"/>
    </row>
    <row r="131" spans="1:27" s="25" customFormat="1" ht="15.75" x14ac:dyDescent="0.25">
      <c r="A131" s="9" t="s">
        <v>102</v>
      </c>
      <c r="B131" s="8"/>
      <c r="C131" s="8">
        <v>3</v>
      </c>
      <c r="D131" s="8" t="s">
        <v>1</v>
      </c>
      <c r="E131" s="52">
        <v>1400</v>
      </c>
      <c r="F131" s="47"/>
      <c r="G131" s="56"/>
      <c r="H131" s="47"/>
      <c r="I131" s="56"/>
      <c r="J131" s="47"/>
      <c r="K131" s="56"/>
      <c r="L131" s="47"/>
      <c r="M131" s="56"/>
      <c r="N131" s="6"/>
      <c r="O131" s="56"/>
      <c r="P131" s="47"/>
      <c r="Q131" s="56"/>
      <c r="R131" s="47"/>
      <c r="S131" s="56"/>
      <c r="T131" s="47"/>
      <c r="U131" s="56"/>
      <c r="V131" s="47"/>
      <c r="W131" s="56"/>
      <c r="X131" s="47"/>
      <c r="Y131" s="56"/>
      <c r="Z131" s="47"/>
      <c r="AA131" s="56"/>
    </row>
    <row r="132" spans="1:27" s="25" customFormat="1" ht="15.75" x14ac:dyDescent="0.25">
      <c r="A132" s="9" t="s">
        <v>103</v>
      </c>
      <c r="B132" s="8"/>
      <c r="C132" s="8"/>
      <c r="D132" s="8" t="s">
        <v>0</v>
      </c>
      <c r="E132" s="52">
        <v>1200</v>
      </c>
      <c r="F132" s="47"/>
      <c r="G132" s="56"/>
      <c r="H132" s="47"/>
      <c r="I132" s="56"/>
      <c r="J132" s="47"/>
      <c r="K132" s="56"/>
      <c r="L132" s="47"/>
      <c r="M132" s="56"/>
      <c r="N132" s="6"/>
      <c r="O132" s="56"/>
      <c r="P132" s="47"/>
      <c r="Q132" s="56"/>
      <c r="R132" s="47"/>
      <c r="S132" s="56"/>
      <c r="T132" s="47"/>
      <c r="U132" s="56"/>
      <c r="V132" s="47"/>
      <c r="W132" s="57"/>
      <c r="X132" s="47"/>
      <c r="Y132" s="56"/>
      <c r="Z132" s="47"/>
      <c r="AA132" s="56"/>
    </row>
    <row r="133" spans="1:27" s="25" customFormat="1" ht="15.75" x14ac:dyDescent="0.25">
      <c r="A133" s="9" t="s">
        <v>104</v>
      </c>
      <c r="B133" s="8"/>
      <c r="C133" s="8">
        <v>1</v>
      </c>
      <c r="D133" s="8" t="s">
        <v>1</v>
      </c>
      <c r="E133" s="52">
        <v>1800</v>
      </c>
      <c r="F133" s="47"/>
      <c r="G133" s="56"/>
      <c r="H133" s="47"/>
      <c r="I133" s="56"/>
      <c r="J133" s="47"/>
      <c r="K133" s="56"/>
      <c r="L133" s="47"/>
      <c r="M133" s="56"/>
      <c r="N133" s="6"/>
      <c r="O133" s="56"/>
      <c r="P133" s="47"/>
      <c r="Q133" s="56"/>
      <c r="R133" s="47"/>
      <c r="S133" s="56"/>
      <c r="T133" s="47"/>
      <c r="U133" s="56"/>
      <c r="V133" s="47"/>
      <c r="W133" s="56"/>
      <c r="X133" s="47"/>
      <c r="Y133" s="56"/>
      <c r="Z133" s="47"/>
      <c r="AA133" s="56"/>
    </row>
    <row r="134" spans="1:27" s="25" customFormat="1" ht="15.75" x14ac:dyDescent="0.25">
      <c r="A134" s="9" t="s">
        <v>368</v>
      </c>
      <c r="B134" s="8"/>
      <c r="C134" s="8"/>
      <c r="D134" s="8" t="s">
        <v>0</v>
      </c>
      <c r="E134" s="52">
        <v>1441</v>
      </c>
      <c r="F134" s="47"/>
      <c r="G134" s="56"/>
      <c r="H134" s="47"/>
      <c r="I134" s="56"/>
      <c r="J134" s="47"/>
      <c r="K134" s="56"/>
      <c r="L134" s="47"/>
      <c r="M134" s="56"/>
      <c r="N134" s="6"/>
      <c r="O134" s="56"/>
      <c r="P134" s="47">
        <v>30</v>
      </c>
      <c r="Q134" s="56">
        <f>((($P$2+2)*($P$2+4)*($P$2+2-2*P134))/(2*($P$2+2*P134)*($P$2+4*P134))+(($P$2+1)-P134+1))*$P$1</f>
        <v>12.272594420809924</v>
      </c>
      <c r="R134" s="47">
        <v>8</v>
      </c>
      <c r="S134" s="56">
        <f>((($R$2+2)*($R$2+4)*($R$2+2-2*R134))/(2*($R$2+2*R134)*($R$2+4*R134))+(($R$2+1)-R134+1))*$R$1</f>
        <v>25.938146360681571</v>
      </c>
      <c r="T134" s="47"/>
      <c r="U134" s="56"/>
      <c r="V134" s="47">
        <v>21</v>
      </c>
      <c r="W134" s="56">
        <f>((($V$2+2)*($V$2+4)*($V$2+2-2*V134))/(2*($V$2+2*V134)*($V$2+4*V134))+(($V$2+1)-V134+1))*$V$1</f>
        <v>19.352561313413343</v>
      </c>
      <c r="X134" s="47"/>
      <c r="Y134" s="56"/>
      <c r="Z134" s="47"/>
      <c r="AA134" s="56"/>
    </row>
    <row r="135" spans="1:27" s="25" customFormat="1" ht="15.75" x14ac:dyDescent="0.25">
      <c r="A135" s="9" t="s">
        <v>105</v>
      </c>
      <c r="B135" s="8"/>
      <c r="C135" s="8">
        <v>2</v>
      </c>
      <c r="D135" s="8" t="s">
        <v>1</v>
      </c>
      <c r="E135" s="52">
        <v>1600</v>
      </c>
      <c r="F135" s="47"/>
      <c r="G135" s="56"/>
      <c r="H135" s="47"/>
      <c r="I135" s="56"/>
      <c r="J135" s="47"/>
      <c r="K135" s="56"/>
      <c r="L135" s="47"/>
      <c r="M135" s="56"/>
      <c r="N135" s="6"/>
      <c r="O135" s="56"/>
      <c r="P135" s="47"/>
      <c r="Q135" s="56"/>
      <c r="R135" s="47"/>
      <c r="S135" s="56"/>
      <c r="T135" s="47"/>
      <c r="U135" s="56"/>
      <c r="V135" s="47"/>
      <c r="W135" s="56"/>
      <c r="X135" s="47"/>
      <c r="Y135" s="56"/>
      <c r="Z135" s="47"/>
      <c r="AA135" s="56"/>
    </row>
    <row r="136" spans="1:27" s="25" customFormat="1" ht="15.75" x14ac:dyDescent="0.25">
      <c r="A136" s="9" t="s">
        <v>354</v>
      </c>
      <c r="B136" s="8"/>
      <c r="C136" s="8"/>
      <c r="D136" s="8" t="s">
        <v>2</v>
      </c>
      <c r="E136" s="52">
        <v>1277.4826660544509</v>
      </c>
      <c r="F136" s="47"/>
      <c r="G136" s="56"/>
      <c r="H136" s="47"/>
      <c r="I136" s="56"/>
      <c r="J136" s="47">
        <v>11</v>
      </c>
      <c r="K136" s="56">
        <v>4.332939787485242</v>
      </c>
      <c r="L136" s="47"/>
      <c r="M136" s="56"/>
      <c r="N136" s="6"/>
      <c r="O136" s="56"/>
      <c r="P136" s="47"/>
      <c r="Q136" s="56"/>
      <c r="R136" s="47"/>
      <c r="S136" s="56"/>
      <c r="T136" s="47">
        <v>8</v>
      </c>
      <c r="U136" s="56">
        <f>((($T$2+2)*($T$2+4)*($T$2+2-2*T136))/(2*($T$2+2*T136)*($T$2+4*T136))+(($T$2+1)-T136+1))*$T$1</f>
        <v>16.834875245304179</v>
      </c>
      <c r="V136" s="47"/>
      <c r="W136" s="56"/>
      <c r="X136" s="47"/>
      <c r="Y136" s="56"/>
      <c r="Z136" s="47"/>
      <c r="AA136" s="56"/>
    </row>
    <row r="137" spans="1:27" s="25" customFormat="1" ht="15.75" x14ac:dyDescent="0.25">
      <c r="A137" s="9" t="s">
        <v>106</v>
      </c>
      <c r="B137" s="8"/>
      <c r="C137" s="8" t="s">
        <v>7</v>
      </c>
      <c r="D137" s="8" t="s">
        <v>1</v>
      </c>
      <c r="E137" s="52">
        <v>1651</v>
      </c>
      <c r="F137" s="47"/>
      <c r="G137" s="56"/>
      <c r="H137" s="47"/>
      <c r="I137" s="56"/>
      <c r="J137" s="47"/>
      <c r="K137" s="56"/>
      <c r="L137" s="47"/>
      <c r="M137" s="56"/>
      <c r="N137" s="6">
        <v>18</v>
      </c>
      <c r="O137" s="56">
        <f>((($N$2+2)*($N$2+4)*($N$2+2-2*N137))/(2*($N$2+2*N137)*($N$2+4*N137))+(($N$2+1)-N137+1))*$N$1</f>
        <v>3.8580064003792818</v>
      </c>
      <c r="P137" s="47"/>
      <c r="Q137" s="56"/>
      <c r="R137" s="47">
        <v>16</v>
      </c>
      <c r="S137" s="56">
        <f>((($R$2+2)*($R$2+4)*($R$2+2-2*R137))/(2*($R$2+2*R137)*($R$2+4*R137))+(($R$2+1)-R137+1))*$R$1</f>
        <v>11.98066139785421</v>
      </c>
      <c r="T137" s="47"/>
      <c r="U137" s="56"/>
      <c r="V137" s="47"/>
      <c r="W137" s="56"/>
      <c r="X137" s="47"/>
      <c r="Y137" s="56"/>
      <c r="Z137" s="47"/>
      <c r="AA137" s="56"/>
    </row>
    <row r="138" spans="1:27" s="25" customFormat="1" ht="15.75" x14ac:dyDescent="0.25">
      <c r="A138" s="9" t="s">
        <v>107</v>
      </c>
      <c r="B138" s="8"/>
      <c r="C138" s="8">
        <v>2</v>
      </c>
      <c r="D138" s="8" t="s">
        <v>1</v>
      </c>
      <c r="E138" s="52">
        <v>1600</v>
      </c>
      <c r="F138" s="47"/>
      <c r="G138" s="56"/>
      <c r="H138" s="47"/>
      <c r="I138" s="56"/>
      <c r="J138" s="47"/>
      <c r="K138" s="56"/>
      <c r="L138" s="47"/>
      <c r="M138" s="56"/>
      <c r="N138" s="6"/>
      <c r="O138" s="56"/>
      <c r="P138" s="47"/>
      <c r="Q138" s="56"/>
      <c r="R138" s="47"/>
      <c r="S138" s="56"/>
      <c r="T138" s="47"/>
      <c r="U138" s="56"/>
      <c r="V138" s="47"/>
      <c r="W138" s="56"/>
      <c r="X138" s="47"/>
      <c r="Y138" s="56"/>
      <c r="Z138" s="47"/>
      <c r="AA138" s="56"/>
    </row>
    <row r="139" spans="1:27" s="25" customFormat="1" ht="15.75" x14ac:dyDescent="0.25">
      <c r="A139" s="9" t="s">
        <v>108</v>
      </c>
      <c r="B139" s="8"/>
      <c r="C139" s="8">
        <v>4</v>
      </c>
      <c r="D139" s="8" t="s">
        <v>20</v>
      </c>
      <c r="E139" s="52">
        <v>1200</v>
      </c>
      <c r="F139" s="47"/>
      <c r="G139" s="56"/>
      <c r="H139" s="47"/>
      <c r="I139" s="56"/>
      <c r="J139" s="47"/>
      <c r="K139" s="56"/>
      <c r="L139" s="47"/>
      <c r="M139" s="56"/>
      <c r="N139" s="6"/>
      <c r="O139" s="56"/>
      <c r="P139" s="47"/>
      <c r="Q139" s="56"/>
      <c r="R139" s="47"/>
      <c r="S139" s="56"/>
      <c r="T139" s="47"/>
      <c r="U139" s="56"/>
      <c r="V139" s="47"/>
      <c r="W139" s="56"/>
      <c r="X139" s="47"/>
      <c r="Y139" s="56"/>
      <c r="Z139" s="47"/>
      <c r="AA139" s="56"/>
    </row>
    <row r="140" spans="1:27" s="25" customFormat="1" ht="15.75" x14ac:dyDescent="0.25">
      <c r="A140" s="9" t="s">
        <v>223</v>
      </c>
      <c r="B140" s="8"/>
      <c r="C140" s="8">
        <v>4</v>
      </c>
      <c r="D140" s="8" t="s">
        <v>5</v>
      </c>
      <c r="E140" s="52">
        <v>1204.9331848394536</v>
      </c>
      <c r="F140" s="47"/>
      <c r="G140" s="56"/>
      <c r="H140" s="47"/>
      <c r="I140" s="56"/>
      <c r="J140" s="47"/>
      <c r="K140" s="56"/>
      <c r="L140" s="47"/>
      <c r="M140" s="56"/>
      <c r="N140" s="6"/>
      <c r="O140" s="56"/>
      <c r="P140" s="47"/>
      <c r="Q140" s="56"/>
      <c r="R140" s="47"/>
      <c r="S140" s="56"/>
      <c r="T140" s="47"/>
      <c r="U140" s="56"/>
      <c r="V140" s="47"/>
      <c r="W140" s="56"/>
      <c r="X140" s="47"/>
      <c r="Y140" s="56"/>
      <c r="Z140" s="47"/>
      <c r="AA140" s="56"/>
    </row>
    <row r="141" spans="1:27" s="25" customFormat="1" ht="15.75" x14ac:dyDescent="0.25">
      <c r="A141" s="9" t="s">
        <v>109</v>
      </c>
      <c r="B141" s="8"/>
      <c r="C141" s="8">
        <v>4</v>
      </c>
      <c r="D141" s="8" t="s">
        <v>5</v>
      </c>
      <c r="E141" s="52">
        <v>1200</v>
      </c>
      <c r="F141" s="47"/>
      <c r="G141" s="56"/>
      <c r="H141" s="47"/>
      <c r="I141" s="56"/>
      <c r="J141" s="47"/>
      <c r="K141" s="56"/>
      <c r="L141" s="47"/>
      <c r="M141" s="56"/>
      <c r="N141" s="6"/>
      <c r="O141" s="56"/>
      <c r="P141" s="47"/>
      <c r="Q141" s="56"/>
      <c r="R141" s="47"/>
      <c r="S141" s="56"/>
      <c r="T141" s="47"/>
      <c r="U141" s="56"/>
      <c r="V141" s="47"/>
      <c r="W141" s="56"/>
      <c r="X141" s="47"/>
      <c r="Y141" s="56"/>
      <c r="Z141" s="47"/>
      <c r="AA141" s="56"/>
    </row>
    <row r="142" spans="1:27" s="25" customFormat="1" ht="15.75" x14ac:dyDescent="0.25">
      <c r="A142" s="9" t="s">
        <v>110</v>
      </c>
      <c r="B142" s="8"/>
      <c r="C142" s="8" t="s">
        <v>6</v>
      </c>
      <c r="D142" s="8" t="s">
        <v>1</v>
      </c>
      <c r="E142" s="52">
        <v>1892.8929688148212</v>
      </c>
      <c r="F142" s="47"/>
      <c r="G142" s="56"/>
      <c r="H142" s="47"/>
      <c r="I142" s="56"/>
      <c r="J142" s="47"/>
      <c r="K142" s="56"/>
      <c r="L142" s="47"/>
      <c r="M142" s="56"/>
      <c r="N142" s="6"/>
      <c r="O142" s="56"/>
      <c r="P142" s="47"/>
      <c r="Q142" s="56"/>
      <c r="R142" s="47"/>
      <c r="S142" s="56"/>
      <c r="T142" s="47"/>
      <c r="U142" s="56"/>
      <c r="V142" s="47"/>
      <c r="W142" s="56"/>
      <c r="X142" s="47"/>
      <c r="Y142" s="56"/>
      <c r="Z142" s="47"/>
      <c r="AA142" s="56"/>
    </row>
    <row r="143" spans="1:27" s="25" customFormat="1" ht="15.75" x14ac:dyDescent="0.25">
      <c r="A143" s="9" t="s">
        <v>111</v>
      </c>
      <c r="B143" s="8"/>
      <c r="C143" s="8"/>
      <c r="D143" s="8" t="s">
        <v>0</v>
      </c>
      <c r="E143" s="52">
        <v>1480</v>
      </c>
      <c r="F143" s="47"/>
      <c r="G143" s="56"/>
      <c r="H143" s="47"/>
      <c r="I143" s="56"/>
      <c r="J143" s="47"/>
      <c r="K143" s="56"/>
      <c r="L143" s="47"/>
      <c r="M143" s="56"/>
      <c r="N143" s="6"/>
      <c r="O143" s="56"/>
      <c r="P143" s="47"/>
      <c r="Q143" s="56"/>
      <c r="R143" s="47">
        <v>11</v>
      </c>
      <c r="S143" s="56">
        <f>((($R$2+2)*($R$2+4)*($R$2+2-2*R143))/(2*($R$2+2*R143)*($R$2+4*R143))+(($R$2+1)-R143+1))*$R$1</f>
        <v>20.191297035947024</v>
      </c>
      <c r="T143" s="47"/>
      <c r="U143" s="56"/>
      <c r="V143" s="47">
        <v>16</v>
      </c>
      <c r="W143" s="56">
        <f>((($V$2+2)*($V$2+4)*($V$2+2-2*V143))/(2*($V$2+2*V143)*($V$2+4*V143))+(($V$2+1)-V143+1))*$V$1</f>
        <v>24.129901438546721</v>
      </c>
      <c r="X143" s="47"/>
      <c r="Y143" s="56"/>
      <c r="Z143" s="47"/>
      <c r="AA143" s="56"/>
    </row>
    <row r="144" spans="1:27" s="25" customFormat="1" ht="15.75" x14ac:dyDescent="0.25">
      <c r="A144" s="9" t="s">
        <v>112</v>
      </c>
      <c r="B144" s="8"/>
      <c r="C144" s="8"/>
      <c r="D144" s="8" t="s">
        <v>0</v>
      </c>
      <c r="E144" s="52">
        <v>1752</v>
      </c>
      <c r="F144" s="47"/>
      <c r="G144" s="56"/>
      <c r="H144" s="47"/>
      <c r="I144" s="56"/>
      <c r="J144" s="47"/>
      <c r="K144" s="56"/>
      <c r="L144" s="47"/>
      <c r="M144" s="56"/>
      <c r="N144" s="6"/>
      <c r="O144" s="56"/>
      <c r="P144" s="47">
        <v>3</v>
      </c>
      <c r="Q144" s="56">
        <f>((($P$2+2)*($P$2+4)*($P$2+2-2*P144))/(2*($P$2+2*P144)*($P$2+4*P144))+(($P$2+1)-P144+1))*$P$1</f>
        <v>44.079196665403565</v>
      </c>
      <c r="R144" s="47">
        <v>6</v>
      </c>
      <c r="S144" s="56">
        <f>((($R$2+2)*($R$2+4)*($R$2+2-2*R144))/(2*($R$2+2*R144)*($R$2+4*R144))+(($R$2+1)-R144+1))*$R$1</f>
        <v>30.517145425745962</v>
      </c>
      <c r="T144" s="47"/>
      <c r="U144" s="56"/>
      <c r="V144" s="47">
        <v>2</v>
      </c>
      <c r="W144" s="56">
        <f>((($V$2+2)*($V$2+4)*($V$2+2-2*V144))/(2*($V$2+2*V144)*($V$2+4*V144))+(($V$2+1)-V144+1))*$V$1</f>
        <v>46.763531194050401</v>
      </c>
      <c r="X144" s="47"/>
      <c r="Y144" s="56"/>
      <c r="Z144" s="47"/>
      <c r="AA144" s="56"/>
    </row>
    <row r="145" spans="1:27" s="25" customFormat="1" ht="15.75" x14ac:dyDescent="0.25">
      <c r="A145" s="14" t="s">
        <v>241</v>
      </c>
      <c r="B145" s="46"/>
      <c r="C145" s="46"/>
      <c r="D145" s="8" t="s">
        <v>1</v>
      </c>
      <c r="E145" s="52">
        <v>1252</v>
      </c>
      <c r="F145" s="47"/>
      <c r="G145" s="56"/>
      <c r="H145" s="47">
        <v>11</v>
      </c>
      <c r="I145" s="56">
        <f>((($H$2+2)*($H$2+4)*($H$2+2-2*H145))/(2*($H$2+2*H145)*($H$2+4*H145))+(($H$2+1)-H145+1))*$H$1</f>
        <v>4.332939787485242</v>
      </c>
      <c r="J145" s="47"/>
      <c r="K145" s="56"/>
      <c r="L145" s="47"/>
      <c r="M145" s="56"/>
      <c r="N145" s="6">
        <v>16</v>
      </c>
      <c r="O145" s="56">
        <f>((($N$2+2)*($N$2+4)*($N$2+2-2*N145))/(2*($N$2+2*N145)*($N$2+4*N145))+(($N$2+1)-N145+1))*$N$1</f>
        <v>7.4108998306285958</v>
      </c>
      <c r="P145" s="47">
        <v>44</v>
      </c>
      <c r="Q145" s="56">
        <f>((($P$2+2)*($P$2+4)*($P$2+2-2*P145))/(2*($P$2+2*P145)*($P$2+4*P145))+(($P$2+1)-P145+1))*$P$1</f>
        <v>1.7046043911715556</v>
      </c>
      <c r="R145" s="47"/>
      <c r="S145" s="56"/>
      <c r="T145" s="47"/>
      <c r="U145" s="56"/>
      <c r="V145" s="47"/>
      <c r="W145" s="56"/>
      <c r="X145" s="47"/>
      <c r="Y145" s="56"/>
      <c r="Z145" s="47"/>
      <c r="AA145" s="56"/>
    </row>
    <row r="146" spans="1:27" s="25" customFormat="1" ht="15.75" x14ac:dyDescent="0.25">
      <c r="A146" s="9" t="s">
        <v>113</v>
      </c>
      <c r="B146" s="8"/>
      <c r="C146" s="8">
        <v>3</v>
      </c>
      <c r="D146" s="8" t="s">
        <v>4</v>
      </c>
      <c r="E146" s="52">
        <v>1474.6</v>
      </c>
      <c r="F146" s="47"/>
      <c r="G146" s="56"/>
      <c r="H146" s="47"/>
      <c r="I146" s="56"/>
      <c r="J146" s="47"/>
      <c r="K146" s="56"/>
      <c r="L146" s="47"/>
      <c r="M146" s="56"/>
      <c r="N146" s="6"/>
      <c r="O146" s="56"/>
      <c r="P146" s="47"/>
      <c r="Q146" s="56"/>
      <c r="R146" s="47"/>
      <c r="S146" s="56"/>
      <c r="T146" s="47"/>
      <c r="U146" s="56"/>
      <c r="V146" s="47"/>
      <c r="W146" s="56"/>
      <c r="X146" s="47"/>
      <c r="Y146" s="56"/>
      <c r="Z146" s="47"/>
      <c r="AA146" s="56"/>
    </row>
    <row r="147" spans="1:27" s="25" customFormat="1" ht="15.75" x14ac:dyDescent="0.25">
      <c r="A147" s="9" t="s">
        <v>347</v>
      </c>
      <c r="B147" s="8" t="s">
        <v>13</v>
      </c>
      <c r="C147" s="8" t="s">
        <v>6</v>
      </c>
      <c r="D147" s="8" t="s">
        <v>0</v>
      </c>
      <c r="E147" s="52">
        <v>1838</v>
      </c>
      <c r="F147" s="47"/>
      <c r="G147" s="56"/>
      <c r="H147" s="47"/>
      <c r="I147" s="56"/>
      <c r="J147" s="47"/>
      <c r="K147" s="56"/>
      <c r="L147" s="47"/>
      <c r="M147" s="56"/>
      <c r="N147" s="6"/>
      <c r="O147" s="56"/>
      <c r="P147" s="47">
        <v>9</v>
      </c>
      <c r="Q147" s="56">
        <f>((($P$2+2)*($P$2+4)*($P$2+2-2*P147))/(2*($P$2+2*P147)*($P$2+4*P147))+(($P$2+1)-P147+1))*$P$1</f>
        <v>32.75696864111498</v>
      </c>
      <c r="R147" s="47"/>
      <c r="S147" s="56"/>
      <c r="T147" s="47"/>
      <c r="U147" s="56"/>
      <c r="V147" s="47">
        <v>19</v>
      </c>
      <c r="W147" s="56">
        <f>((($V$2+2)*($V$2+4)*($V$2+2-2*V147))/(2*($V$2+2*V147)*($V$2+4*V147))+(($V$2+1)-V147+1))*$V$1</f>
        <v>21.191177208078258</v>
      </c>
      <c r="X147" s="47"/>
      <c r="Y147" s="56"/>
      <c r="Z147" s="47"/>
      <c r="AA147" s="56"/>
    </row>
    <row r="148" spans="1:27" s="25" customFormat="1" ht="15.75" x14ac:dyDescent="0.25">
      <c r="A148" s="14" t="s">
        <v>230</v>
      </c>
      <c r="B148" s="46"/>
      <c r="C148" s="8">
        <v>3</v>
      </c>
      <c r="D148" s="46" t="s">
        <v>0</v>
      </c>
      <c r="E148" s="52">
        <v>1434.275396664807</v>
      </c>
      <c r="F148" s="47"/>
      <c r="G148" s="56"/>
      <c r="H148" s="47"/>
      <c r="I148" s="56"/>
      <c r="J148" s="47"/>
      <c r="K148" s="56"/>
      <c r="L148" s="47"/>
      <c r="M148" s="56"/>
      <c r="N148" s="6"/>
      <c r="O148" s="56"/>
      <c r="P148" s="47"/>
      <c r="Q148" s="56"/>
      <c r="R148" s="47"/>
      <c r="S148" s="56"/>
      <c r="T148" s="47"/>
      <c r="U148" s="56"/>
      <c r="V148" s="47"/>
      <c r="W148" s="56"/>
      <c r="X148" s="47"/>
      <c r="Y148" s="56"/>
      <c r="Z148" s="47"/>
      <c r="AA148" s="56"/>
    </row>
    <row r="149" spans="1:27" s="25" customFormat="1" ht="15.75" x14ac:dyDescent="0.25">
      <c r="A149" s="9" t="s">
        <v>114</v>
      </c>
      <c r="B149" s="8"/>
      <c r="C149" s="8"/>
      <c r="D149" s="8" t="s">
        <v>0</v>
      </c>
      <c r="E149" s="52">
        <v>1255</v>
      </c>
      <c r="F149" s="47"/>
      <c r="G149" s="56"/>
      <c r="H149" s="47"/>
      <c r="I149" s="56"/>
      <c r="J149" s="47"/>
      <c r="K149" s="56"/>
      <c r="L149" s="47"/>
      <c r="M149" s="56"/>
      <c r="N149" s="6"/>
      <c r="O149" s="56"/>
      <c r="P149" s="47"/>
      <c r="Q149" s="56"/>
      <c r="R149" s="47"/>
      <c r="S149" s="56"/>
      <c r="T149" s="47"/>
      <c r="U149" s="56"/>
      <c r="V149" s="47">
        <v>44</v>
      </c>
      <c r="W149" s="56">
        <f>((($V$2+2)*($V$2+4)*($V$2+2-2*V149))/(2*($V$2+2*V149)*($V$2+4*V149))+(($V$2+1)-V149+1))*$V$1</f>
        <v>1.0173607549938029</v>
      </c>
      <c r="X149" s="47"/>
      <c r="Y149" s="56"/>
      <c r="Z149" s="47"/>
      <c r="AA149" s="56"/>
    </row>
    <row r="150" spans="1:27" s="25" customFormat="1" ht="15.75" x14ac:dyDescent="0.25">
      <c r="A150" s="9" t="s">
        <v>115</v>
      </c>
      <c r="B150" s="8"/>
      <c r="C150" s="8"/>
      <c r="D150" s="8" t="s">
        <v>0</v>
      </c>
      <c r="E150" s="52">
        <v>1200</v>
      </c>
      <c r="F150" s="47"/>
      <c r="G150" s="56"/>
      <c r="H150" s="47"/>
      <c r="I150" s="56"/>
      <c r="J150" s="47"/>
      <c r="K150" s="56"/>
      <c r="L150" s="47"/>
      <c r="M150" s="56"/>
      <c r="N150" s="6"/>
      <c r="O150" s="56"/>
      <c r="P150" s="47"/>
      <c r="Q150" s="56"/>
      <c r="R150" s="47"/>
      <c r="S150" s="56"/>
      <c r="T150" s="47"/>
      <c r="U150" s="56"/>
      <c r="V150" s="47"/>
      <c r="W150" s="56"/>
      <c r="X150" s="47"/>
      <c r="Y150" s="56"/>
      <c r="Z150" s="47"/>
      <c r="AA150" s="56"/>
    </row>
    <row r="151" spans="1:27" s="25" customFormat="1" ht="15.75" x14ac:dyDescent="0.25">
      <c r="A151" s="9" t="s">
        <v>116</v>
      </c>
      <c r="B151" s="8"/>
      <c r="C151" s="8"/>
      <c r="D151" s="8" t="s">
        <v>0</v>
      </c>
      <c r="E151" s="52">
        <v>1200</v>
      </c>
      <c r="F151" s="47"/>
      <c r="G151" s="56"/>
      <c r="H151" s="47"/>
      <c r="I151" s="56"/>
      <c r="J151" s="47"/>
      <c r="K151" s="56"/>
      <c r="L151" s="47"/>
      <c r="M151" s="56"/>
      <c r="N151" s="6"/>
      <c r="O151" s="56"/>
      <c r="P151" s="47"/>
      <c r="Q151" s="56"/>
      <c r="R151" s="47"/>
      <c r="S151" s="56"/>
      <c r="T151" s="47"/>
      <c r="U151" s="56"/>
      <c r="V151" s="47"/>
      <c r="W151" s="56"/>
      <c r="X151" s="47"/>
      <c r="Y151" s="56"/>
      <c r="Z151" s="47"/>
      <c r="AA151" s="56"/>
    </row>
    <row r="152" spans="1:27" s="25" customFormat="1" ht="15.75" x14ac:dyDescent="0.25">
      <c r="A152" s="9" t="s">
        <v>295</v>
      </c>
      <c r="B152" s="8"/>
      <c r="C152" s="8"/>
      <c r="D152" s="8" t="s">
        <v>0</v>
      </c>
      <c r="E152" s="52">
        <v>1572</v>
      </c>
      <c r="F152" s="47"/>
      <c r="G152" s="56"/>
      <c r="H152" s="47"/>
      <c r="I152" s="56"/>
      <c r="J152" s="47"/>
      <c r="K152" s="56"/>
      <c r="L152" s="47"/>
      <c r="M152" s="56"/>
      <c r="N152" s="6"/>
      <c r="O152" s="56"/>
      <c r="P152" s="47">
        <v>5</v>
      </c>
      <c r="Q152" s="56">
        <f>((($P$2+2)*($P$2+4)*($P$2+2-2*P152))/(2*($P$2+2*P152)*($P$2+4*P152))+(($P$2+1)-P152+1))*$P$1</f>
        <v>39.526901669758814</v>
      </c>
      <c r="R152" s="47">
        <v>9</v>
      </c>
      <c r="S152" s="56">
        <f>((($R$2+2)*($R$2+4)*($R$2+2-2*R152))/(2*($R$2+2*R152)*($R$2+4*R152))+(($R$2+1)-R152+1))*$R$1</f>
        <v>23.910765128181239</v>
      </c>
      <c r="T152" s="47"/>
      <c r="U152" s="56"/>
      <c r="V152" s="47">
        <v>9</v>
      </c>
      <c r="W152" s="56">
        <f>((($V$2+2)*($V$2+4)*($V$2+2-2*V152))/(2*($V$2+2*V152)*($V$2+4*V152))+(($V$2+1)-V152+1))*$V$1</f>
        <v>32.513792516495947</v>
      </c>
      <c r="X152" s="47"/>
      <c r="Y152" s="56"/>
      <c r="Z152" s="47"/>
      <c r="AA152" s="56"/>
    </row>
    <row r="153" spans="1:27" s="25" customFormat="1" ht="15.75" x14ac:dyDescent="0.25">
      <c r="A153" s="9" t="s">
        <v>348</v>
      </c>
      <c r="B153" s="8"/>
      <c r="C153" s="8"/>
      <c r="D153" s="8" t="s">
        <v>0</v>
      </c>
      <c r="E153" s="52">
        <v>1500</v>
      </c>
      <c r="F153" s="47"/>
      <c r="G153" s="56"/>
      <c r="H153" s="47">
        <v>8</v>
      </c>
      <c r="I153" s="56">
        <f>((($H$2+2)*($H$2+4)*($H$2+2-2*H153))/(2*($H$2+2*H153)*($H$2+4*H153))+(($H$2+1)-H153+1))*$H$1</f>
        <v>13.565891472868218</v>
      </c>
      <c r="J153" s="47"/>
      <c r="K153" s="56"/>
      <c r="L153" s="47">
        <v>9</v>
      </c>
      <c r="M153" s="56">
        <f>((($L$2+2)*($L$2+4)*($L$2+2-2*L153))/(2*($L$2+2*L153)*($L$2+4*L153))+(($L$2+1)-L153+1))*$L$1</f>
        <v>16.817107242639157</v>
      </c>
      <c r="N153" s="6">
        <v>12</v>
      </c>
      <c r="O153" s="56">
        <f>((($N$2+2)*($N$2+4)*($N$2+2-2*N153))/(2*($N$2+2*N153)*($N$2+4*N153))+(($N$2+1)-N153+1))*$N$1</f>
        <v>14.828008165714587</v>
      </c>
      <c r="P153" s="47">
        <v>32</v>
      </c>
      <c r="Q153" s="56">
        <f>((($P$2+2)*($P$2+4)*($P$2+2-2*P153))/(2*($P$2+2*P153)*($P$2+4*P153))+(($P$2+1)-P153+1))*$P$1</f>
        <v>10.71204657411554</v>
      </c>
      <c r="R153" s="47">
        <v>20</v>
      </c>
      <c r="S153" s="56">
        <f>((($R$2+2)*($R$2+4)*($R$2+2-2*R153))/(2*($R$2+2*R153)*($R$2+4*R153))+(($R$2+1)-R153+1))*$R$1</f>
        <v>5.9434275556250116</v>
      </c>
      <c r="T153" s="47">
        <v>6</v>
      </c>
      <c r="U153" s="56">
        <f>((($T$2+2)*($T$2+4)*($T$2+2-2*T153))/(2*($T$2+2*T153)*($T$2+4*T153))+(($T$2+1)-T153+1))*$T$1</f>
        <v>22.959789057350033</v>
      </c>
      <c r="V153" s="47">
        <v>33</v>
      </c>
      <c r="W153" s="56">
        <f>((($V$2+2)*($V$2+4)*($V$2+2-2*V153))/(2*($V$2+2*V153)*($V$2+4*V153))+(($V$2+1)-V153+1))*$V$1</f>
        <v>9.4061462179735091</v>
      </c>
      <c r="X153" s="47">
        <v>2</v>
      </c>
      <c r="Y153" s="56">
        <f>((($X$2+2)*($X$2+4)*($X$2+2-2*X153))/(2*($X$2+2*X153)*($X$2+4*X153))+(($X$2+1)-X153+1))*$X$1</f>
        <v>37.980769230769234</v>
      </c>
      <c r="Z153" s="47"/>
      <c r="AA153" s="56"/>
    </row>
    <row r="154" spans="1:27" s="25" customFormat="1" ht="15.75" x14ac:dyDescent="0.25">
      <c r="A154" s="9" t="s">
        <v>117</v>
      </c>
      <c r="B154" s="8"/>
      <c r="C154" s="8">
        <v>3</v>
      </c>
      <c r="D154" s="8" t="s">
        <v>5</v>
      </c>
      <c r="E154" s="52">
        <v>1400</v>
      </c>
      <c r="F154" s="47"/>
      <c r="G154" s="56"/>
      <c r="H154" s="47"/>
      <c r="I154" s="56"/>
      <c r="J154" s="47"/>
      <c r="K154" s="56"/>
      <c r="L154" s="47"/>
      <c r="M154" s="56"/>
      <c r="N154" s="6"/>
      <c r="O154" s="56"/>
      <c r="P154" s="47"/>
      <c r="Q154" s="56"/>
      <c r="R154" s="47"/>
      <c r="S154" s="56"/>
      <c r="T154" s="47"/>
      <c r="U154" s="56"/>
      <c r="V154" s="47"/>
      <c r="W154" s="56"/>
      <c r="X154" s="47"/>
      <c r="Y154" s="56"/>
      <c r="Z154" s="47"/>
      <c r="AA154" s="56"/>
    </row>
    <row r="155" spans="1:27" s="25" customFormat="1" ht="15.75" x14ac:dyDescent="0.25">
      <c r="A155" s="9" t="s">
        <v>118</v>
      </c>
      <c r="B155" s="8"/>
      <c r="C155" s="8">
        <v>4</v>
      </c>
      <c r="D155" s="8" t="s">
        <v>5</v>
      </c>
      <c r="E155" s="52">
        <v>1209.4578496654528</v>
      </c>
      <c r="F155" s="47"/>
      <c r="G155" s="56"/>
      <c r="H155" s="47"/>
      <c r="I155" s="56"/>
      <c r="J155" s="47"/>
      <c r="K155" s="56"/>
      <c r="L155" s="47"/>
      <c r="M155" s="56"/>
      <c r="N155" s="6"/>
      <c r="O155" s="56"/>
      <c r="P155" s="47"/>
      <c r="Q155" s="56"/>
      <c r="R155" s="47"/>
      <c r="S155" s="56"/>
      <c r="T155" s="47"/>
      <c r="U155" s="56"/>
      <c r="V155" s="47"/>
      <c r="W155" s="56"/>
      <c r="X155" s="47"/>
      <c r="Y155" s="56"/>
      <c r="Z155" s="47"/>
      <c r="AA155" s="56"/>
    </row>
    <row r="156" spans="1:27" s="25" customFormat="1" ht="15.75" x14ac:dyDescent="0.25">
      <c r="A156" s="9" t="s">
        <v>119</v>
      </c>
      <c r="B156" s="8"/>
      <c r="C156" s="8">
        <v>3</v>
      </c>
      <c r="D156" s="8" t="s">
        <v>3</v>
      </c>
      <c r="E156" s="52">
        <v>1400</v>
      </c>
      <c r="F156" s="47"/>
      <c r="G156" s="56"/>
      <c r="H156" s="47"/>
      <c r="I156" s="56"/>
      <c r="J156" s="47"/>
      <c r="K156" s="56"/>
      <c r="L156" s="47"/>
      <c r="M156" s="56"/>
      <c r="N156" s="6"/>
      <c r="O156" s="56"/>
      <c r="P156" s="47"/>
      <c r="Q156" s="56"/>
      <c r="R156" s="47"/>
      <c r="S156" s="56"/>
      <c r="T156" s="47"/>
      <c r="U156" s="56"/>
      <c r="V156" s="47"/>
      <c r="W156" s="56"/>
      <c r="X156" s="47"/>
      <c r="Y156" s="56"/>
      <c r="Z156" s="47"/>
      <c r="AA156" s="56"/>
    </row>
    <row r="157" spans="1:27" s="25" customFormat="1" ht="15.75" x14ac:dyDescent="0.25">
      <c r="A157" s="9" t="s">
        <v>275</v>
      </c>
      <c r="B157" s="8"/>
      <c r="C157" s="8"/>
      <c r="D157" s="8" t="s">
        <v>0</v>
      </c>
      <c r="E157" s="52">
        <v>1524</v>
      </c>
      <c r="F157" s="47"/>
      <c r="G157" s="56"/>
      <c r="H157" s="47"/>
      <c r="I157" s="56"/>
      <c r="J157" s="47"/>
      <c r="K157" s="56"/>
      <c r="L157" s="47">
        <v>2</v>
      </c>
      <c r="M157" s="56">
        <f>((($L$2+2)*($L$2+4)*($L$2+2-2*L157))/(2*($L$2+2*L157)*($L$2+4*L157))+(($L$2+1)-L157+1))*$L$1</f>
        <v>42.136910268270121</v>
      </c>
      <c r="N157" s="6"/>
      <c r="O157" s="56"/>
      <c r="P157" s="47"/>
      <c r="Q157" s="56"/>
      <c r="R157" s="47">
        <v>14</v>
      </c>
      <c r="S157" s="56">
        <f>((($R$2+2)*($R$2+4)*($R$2+2-2*R157))/(2*($R$2+2*R157)*($R$2+4*R157))+(($R$2+1)-R157+1))*$R$1</f>
        <v>15.139009784694766</v>
      </c>
      <c r="T157" s="47"/>
      <c r="U157" s="56"/>
      <c r="V157" s="47">
        <v>27</v>
      </c>
      <c r="W157" s="56">
        <f>((($V$2+2)*($V$2+4)*($V$2+2-2*V157))/(2*($V$2+2*V157)*($V$2+4*V157))+(($V$2+1)-V157+1))*$V$1</f>
        <v>14.210108334911542</v>
      </c>
      <c r="X157" s="47"/>
      <c r="Y157" s="56"/>
      <c r="Z157" s="47"/>
      <c r="AA157" s="56"/>
    </row>
    <row r="158" spans="1:27" s="25" customFormat="1" ht="15.75" x14ac:dyDescent="0.25">
      <c r="A158" s="9" t="s">
        <v>120</v>
      </c>
      <c r="B158" s="8"/>
      <c r="C158" s="8"/>
      <c r="D158" s="8" t="s">
        <v>0</v>
      </c>
      <c r="E158" s="52">
        <v>1200</v>
      </c>
      <c r="F158" s="47"/>
      <c r="G158" s="56"/>
      <c r="H158" s="47"/>
      <c r="I158" s="56"/>
      <c r="J158" s="47"/>
      <c r="K158" s="56"/>
      <c r="L158" s="47"/>
      <c r="M158" s="56"/>
      <c r="N158" s="6"/>
      <c r="O158" s="56"/>
      <c r="P158" s="47"/>
      <c r="Q158" s="56"/>
      <c r="R158" s="47"/>
      <c r="S158" s="56"/>
      <c r="T158" s="47"/>
      <c r="U158" s="56"/>
      <c r="V158" s="47"/>
      <c r="W158" s="56"/>
      <c r="X158" s="47"/>
      <c r="Y158" s="56"/>
      <c r="Z158" s="47"/>
      <c r="AA158" s="56"/>
    </row>
    <row r="159" spans="1:27" s="25" customFormat="1" ht="15.75" x14ac:dyDescent="0.25">
      <c r="A159" s="9" t="s">
        <v>121</v>
      </c>
      <c r="B159" s="8"/>
      <c r="C159" s="8">
        <v>4</v>
      </c>
      <c r="D159" s="8" t="s">
        <v>20</v>
      </c>
      <c r="E159" s="52">
        <v>1200</v>
      </c>
      <c r="F159" s="47"/>
      <c r="G159" s="56"/>
      <c r="H159" s="47"/>
      <c r="I159" s="56"/>
      <c r="J159" s="47"/>
      <c r="K159" s="56"/>
      <c r="L159" s="47"/>
      <c r="M159" s="56"/>
      <c r="N159" s="6"/>
      <c r="O159" s="56"/>
      <c r="P159" s="47"/>
      <c r="Q159" s="56"/>
      <c r="R159" s="47"/>
      <c r="S159" s="56"/>
      <c r="T159" s="47"/>
      <c r="U159" s="56"/>
      <c r="V159" s="47"/>
      <c r="W159" s="56"/>
      <c r="X159" s="47"/>
      <c r="Y159" s="56"/>
      <c r="Z159" s="47"/>
      <c r="AA159" s="56"/>
    </row>
    <row r="160" spans="1:27" s="25" customFormat="1" ht="15.75" x14ac:dyDescent="0.25">
      <c r="A160" s="9" t="s">
        <v>122</v>
      </c>
      <c r="B160" s="8"/>
      <c r="C160" s="8">
        <v>4</v>
      </c>
      <c r="D160" s="8" t="s">
        <v>5</v>
      </c>
      <c r="E160" s="52">
        <v>1200</v>
      </c>
      <c r="F160" s="47"/>
      <c r="G160" s="56"/>
      <c r="H160" s="47"/>
      <c r="I160" s="56"/>
      <c r="J160" s="47"/>
      <c r="K160" s="56"/>
      <c r="L160" s="47"/>
      <c r="M160" s="56"/>
      <c r="N160" s="6"/>
      <c r="O160" s="56"/>
      <c r="P160" s="47"/>
      <c r="Q160" s="56"/>
      <c r="R160" s="47"/>
      <c r="S160" s="56"/>
      <c r="T160" s="47"/>
      <c r="U160" s="56"/>
      <c r="V160" s="47"/>
      <c r="W160" s="56"/>
      <c r="X160" s="47"/>
      <c r="Y160" s="56"/>
      <c r="Z160" s="47"/>
      <c r="AA160" s="56"/>
    </row>
    <row r="161" spans="1:27" s="25" customFormat="1" ht="15.75" x14ac:dyDescent="0.25">
      <c r="A161" s="9" t="s">
        <v>123</v>
      </c>
      <c r="B161" s="8"/>
      <c r="C161" s="8">
        <v>2</v>
      </c>
      <c r="D161" s="8" t="s">
        <v>1</v>
      </c>
      <c r="E161" s="52">
        <v>1549.5073937627626</v>
      </c>
      <c r="F161" s="47"/>
      <c r="G161" s="56"/>
      <c r="H161" s="47"/>
      <c r="I161" s="56"/>
      <c r="J161" s="47">
        <v>7</v>
      </c>
      <c r="K161" s="56">
        <v>16.857142857142858</v>
      </c>
      <c r="L161" s="47"/>
      <c r="M161" s="56"/>
      <c r="N161" s="6"/>
      <c r="O161" s="56"/>
      <c r="P161" s="47"/>
      <c r="Q161" s="56"/>
      <c r="R161" s="47"/>
      <c r="S161" s="56"/>
      <c r="T161" s="47"/>
      <c r="U161" s="56"/>
      <c r="V161" s="47"/>
      <c r="W161" s="56"/>
      <c r="X161" s="47"/>
      <c r="Y161" s="56"/>
      <c r="Z161" s="47"/>
      <c r="AA161" s="56"/>
    </row>
    <row r="162" spans="1:27" s="25" customFormat="1" ht="15.75" x14ac:dyDescent="0.25">
      <c r="A162" s="9" t="s">
        <v>124</v>
      </c>
      <c r="B162" s="8" t="s">
        <v>13</v>
      </c>
      <c r="C162" s="8" t="s">
        <v>6</v>
      </c>
      <c r="D162" s="8" t="s">
        <v>1</v>
      </c>
      <c r="E162" s="52">
        <v>1688.1038709701377</v>
      </c>
      <c r="F162" s="47"/>
      <c r="G162" s="56"/>
      <c r="H162" s="47">
        <v>6</v>
      </c>
      <c r="I162" s="56">
        <f>((($H$2+2)*($H$2+4)*($H$2+2-2*H162))/(2*($H$2+2*H162)*($H$2+4*H162))+(($H$2+1)-H162+1))*$H$1</f>
        <v>20.346051464063887</v>
      </c>
      <c r="J162" s="47"/>
      <c r="K162" s="56"/>
      <c r="L162" s="47">
        <v>1</v>
      </c>
      <c r="M162" s="56">
        <f>((($L$2+2)*($L$2+4)*($L$2+2-2*L162))/(2*($L$2+2*L162)*($L$2+4*L162))+(($L$2+1)-L162+1))*$L$1</f>
        <v>50</v>
      </c>
      <c r="N162" s="6"/>
      <c r="O162" s="56"/>
      <c r="P162" s="47"/>
      <c r="Q162" s="56"/>
      <c r="R162" s="47"/>
      <c r="S162" s="56"/>
      <c r="T162" s="47">
        <v>4</v>
      </c>
      <c r="U162" s="56">
        <f>((($T$2+2)*($T$2+4)*($T$2+2-2*T162))/(2*($T$2+2*T162)*($T$2+4*T162))+(($T$2+1)-T162+1))*$T$1</f>
        <v>30.403700588730022</v>
      </c>
      <c r="V162" s="47"/>
      <c r="W162" s="56"/>
      <c r="X162" s="47"/>
      <c r="Y162" s="56"/>
      <c r="Z162" s="47"/>
      <c r="AA162" s="56"/>
    </row>
    <row r="163" spans="1:27" s="25" customFormat="1" ht="15.75" x14ac:dyDescent="0.25">
      <c r="A163" s="9" t="s">
        <v>125</v>
      </c>
      <c r="B163" s="8"/>
      <c r="C163" s="8">
        <v>1</v>
      </c>
      <c r="D163" s="8" t="s">
        <v>1</v>
      </c>
      <c r="E163" s="52">
        <v>1800</v>
      </c>
      <c r="F163" s="47"/>
      <c r="G163" s="56"/>
      <c r="H163" s="47"/>
      <c r="I163" s="56"/>
      <c r="J163" s="47"/>
      <c r="K163" s="56"/>
      <c r="L163" s="47"/>
      <c r="M163" s="56"/>
      <c r="N163" s="6"/>
      <c r="O163" s="56"/>
      <c r="P163" s="47"/>
      <c r="Q163" s="56"/>
      <c r="R163" s="47"/>
      <c r="S163" s="56"/>
      <c r="T163" s="47"/>
      <c r="U163" s="56"/>
      <c r="V163" s="47"/>
      <c r="W163" s="56"/>
      <c r="X163" s="47"/>
      <c r="Y163" s="56"/>
      <c r="Z163" s="47"/>
      <c r="AA163" s="56"/>
    </row>
    <row r="164" spans="1:27" s="25" customFormat="1" ht="15.75" x14ac:dyDescent="0.25">
      <c r="A164" s="9" t="s">
        <v>126</v>
      </c>
      <c r="B164" s="8"/>
      <c r="C164" s="8">
        <v>2</v>
      </c>
      <c r="D164" s="8" t="s">
        <v>1</v>
      </c>
      <c r="E164" s="52">
        <v>1600</v>
      </c>
      <c r="F164" s="47"/>
      <c r="G164" s="56"/>
      <c r="H164" s="47"/>
      <c r="I164" s="56"/>
      <c r="J164" s="47"/>
      <c r="K164" s="56"/>
      <c r="L164" s="47"/>
      <c r="M164" s="56"/>
      <c r="N164" s="6"/>
      <c r="O164" s="56"/>
      <c r="P164" s="47"/>
      <c r="Q164" s="56"/>
      <c r="R164" s="47"/>
      <c r="S164" s="56"/>
      <c r="T164" s="47"/>
      <c r="U164" s="56"/>
      <c r="V164" s="47"/>
      <c r="W164" s="56"/>
      <c r="X164" s="47"/>
      <c r="Y164" s="56"/>
      <c r="Z164" s="47"/>
      <c r="AA164" s="56"/>
    </row>
    <row r="165" spans="1:27" s="25" customFormat="1" ht="15.75" x14ac:dyDescent="0.25">
      <c r="A165" s="9" t="s">
        <v>127</v>
      </c>
      <c r="B165" s="8"/>
      <c r="C165" s="8">
        <v>1</v>
      </c>
      <c r="D165" s="8" t="s">
        <v>1</v>
      </c>
      <c r="E165" s="52">
        <v>1680</v>
      </c>
      <c r="F165" s="47"/>
      <c r="G165" s="56"/>
      <c r="H165" s="47">
        <v>5</v>
      </c>
      <c r="I165" s="56">
        <f>((($H$2+2)*($H$2+4)*($H$2+2-2*H165))/(2*($H$2+2*H165)*($H$2+4*H165))+(($H$2+1)-H165+1))*$H$1</f>
        <v>24.140882159315339</v>
      </c>
      <c r="J165" s="47">
        <v>2</v>
      </c>
      <c r="K165" s="56">
        <v>40.225563909774436</v>
      </c>
      <c r="L165" s="47"/>
      <c r="M165" s="56"/>
      <c r="N165" s="6">
        <v>7</v>
      </c>
      <c r="O165" s="56">
        <f>((($N$2+2)*($N$2+4)*($N$2+2-2*N165))/(2*($N$2+2*N165)*($N$2+4*N165))+(($N$2+1)-N165+1))*$N$1</f>
        <v>25.576172835458806</v>
      </c>
      <c r="P165" s="47">
        <v>19</v>
      </c>
      <c r="Q165" s="56">
        <f>((($P$2+2)*($P$2+4)*($P$2+2-2*P165))/(2*($P$2+2*P165)*($P$2+4*P165))+(($P$2+1)-P165+1))*$P$1</f>
        <v>21.550685848109737</v>
      </c>
      <c r="R165" s="47">
        <v>5</v>
      </c>
      <c r="S165" s="56">
        <f>((($R$2+2)*($R$2+4)*($R$2+2-2*R165))/(2*($R$2+2*R165)*($R$2+4*R165))+(($R$2+1)-R165+1))*$R$1</f>
        <v>33.193877854867047</v>
      </c>
      <c r="T165" s="47"/>
      <c r="U165" s="56"/>
      <c r="V165" s="47"/>
      <c r="W165" s="56"/>
      <c r="X165" s="47">
        <v>1</v>
      </c>
      <c r="Y165" s="56">
        <f>((($X$2+2)*($X$2+4)*($X$2+2-2*X165))/(2*($X$2+2*X165)*($X$2+4*X165))+(($X$2+1)-X165+1))*$X$1</f>
        <v>50</v>
      </c>
      <c r="Z165" s="47"/>
      <c r="AA165" s="56"/>
    </row>
    <row r="166" spans="1:27" s="25" customFormat="1" ht="15.75" x14ac:dyDescent="0.25">
      <c r="A166" s="9" t="s">
        <v>218</v>
      </c>
      <c r="B166" s="8"/>
      <c r="C166" s="8"/>
      <c r="D166" s="8" t="s">
        <v>20</v>
      </c>
      <c r="E166" s="52">
        <v>1225.1345226678677</v>
      </c>
      <c r="F166" s="47">
        <v>3</v>
      </c>
      <c r="G166" s="56">
        <f>((($F$2+2)*($F$2+4)*($F$2+2-2*F166))/(2*($F$2+2*F166)*($F$2+4*F166))+(($F$2+1)-F166+1))*$F$1</f>
        <v>21.428571428571431</v>
      </c>
      <c r="H166" s="47"/>
      <c r="I166" s="56"/>
      <c r="J166" s="47"/>
      <c r="K166" s="56"/>
      <c r="L166" s="47"/>
      <c r="M166" s="56"/>
      <c r="N166" s="6"/>
      <c r="O166" s="56"/>
      <c r="P166" s="47"/>
      <c r="Q166" s="56"/>
      <c r="R166" s="47"/>
      <c r="S166" s="56"/>
      <c r="T166" s="47"/>
      <c r="U166" s="56"/>
      <c r="V166" s="47"/>
      <c r="W166" s="56"/>
      <c r="X166" s="47"/>
      <c r="Y166" s="56"/>
      <c r="Z166" s="47"/>
      <c r="AA166" s="56"/>
    </row>
    <row r="167" spans="1:27" s="25" customFormat="1" ht="15.75" x14ac:dyDescent="0.25">
      <c r="A167" s="14" t="s">
        <v>227</v>
      </c>
      <c r="B167" s="46"/>
      <c r="C167" s="8">
        <v>3</v>
      </c>
      <c r="D167" s="46" t="s">
        <v>0</v>
      </c>
      <c r="E167" s="52">
        <v>1577</v>
      </c>
      <c r="F167" s="47"/>
      <c r="G167" s="56"/>
      <c r="H167" s="47"/>
      <c r="I167" s="56"/>
      <c r="J167" s="47"/>
      <c r="K167" s="56"/>
      <c r="L167" s="47"/>
      <c r="M167" s="56"/>
      <c r="N167" s="6"/>
      <c r="O167" s="56"/>
      <c r="P167" s="47"/>
      <c r="Q167" s="56"/>
      <c r="R167" s="47"/>
      <c r="S167" s="56"/>
      <c r="T167" s="47"/>
      <c r="U167" s="56"/>
      <c r="V167" s="47">
        <v>35</v>
      </c>
      <c r="W167" s="56">
        <f>((($V$2+2)*($V$2+4)*($V$2+2-2*V167))/(2*($V$2+2*V167)*($V$2+4*V167))+(($V$2+1)-V167+1))*$V$1</f>
        <v>7.8504636022884196</v>
      </c>
      <c r="X167" s="47"/>
      <c r="Y167" s="56"/>
      <c r="Z167" s="47"/>
      <c r="AA167" s="56"/>
    </row>
    <row r="168" spans="1:27" s="25" customFormat="1" ht="15.75" x14ac:dyDescent="0.25">
      <c r="A168" s="9" t="s">
        <v>128</v>
      </c>
      <c r="B168" s="8"/>
      <c r="C168" s="8">
        <v>4</v>
      </c>
      <c r="D168" s="8" t="s">
        <v>5</v>
      </c>
      <c r="E168" s="52">
        <v>1200</v>
      </c>
      <c r="F168" s="47"/>
      <c r="G168" s="56"/>
      <c r="H168" s="47"/>
      <c r="I168" s="56"/>
      <c r="J168" s="47"/>
      <c r="K168" s="56"/>
      <c r="L168" s="47"/>
      <c r="M168" s="56"/>
      <c r="N168" s="6"/>
      <c r="O168" s="56"/>
      <c r="P168" s="47"/>
      <c r="Q168" s="56"/>
      <c r="R168" s="47"/>
      <c r="S168" s="56"/>
      <c r="T168" s="47"/>
      <c r="U168" s="56"/>
      <c r="V168" s="47"/>
      <c r="W168" s="56"/>
      <c r="X168" s="47"/>
      <c r="Y168" s="56"/>
      <c r="Z168" s="47"/>
      <c r="AA168" s="56"/>
    </row>
    <row r="169" spans="1:27" s="25" customFormat="1" ht="15.75" x14ac:dyDescent="0.25">
      <c r="A169" s="9" t="s">
        <v>129</v>
      </c>
      <c r="B169" s="8"/>
      <c r="C169" s="8">
        <v>2</v>
      </c>
      <c r="D169" s="8" t="s">
        <v>1</v>
      </c>
      <c r="E169" s="52">
        <v>1600</v>
      </c>
      <c r="F169" s="47"/>
      <c r="G169" s="56"/>
      <c r="H169" s="47"/>
      <c r="I169" s="56"/>
      <c r="J169" s="47"/>
      <c r="K169" s="56"/>
      <c r="L169" s="47"/>
      <c r="M169" s="56"/>
      <c r="N169" s="6"/>
      <c r="O169" s="56"/>
      <c r="P169" s="47"/>
      <c r="Q169" s="56"/>
      <c r="R169" s="47"/>
      <c r="S169" s="56"/>
      <c r="T169" s="47"/>
      <c r="U169" s="56"/>
      <c r="V169" s="47"/>
      <c r="W169" s="56"/>
      <c r="X169" s="47"/>
      <c r="Y169" s="56"/>
      <c r="Z169" s="47"/>
      <c r="AA169" s="56"/>
    </row>
    <row r="170" spans="1:27" s="25" customFormat="1" ht="15.75" x14ac:dyDescent="0.25">
      <c r="A170" s="9" t="s">
        <v>285</v>
      </c>
      <c r="B170" s="17"/>
      <c r="C170" s="17"/>
      <c r="D170" s="46" t="s">
        <v>0</v>
      </c>
      <c r="E170" s="52">
        <v>1542</v>
      </c>
      <c r="F170" s="17"/>
      <c r="G170" s="57"/>
      <c r="H170" s="47"/>
      <c r="I170" s="57"/>
      <c r="J170" s="6"/>
      <c r="K170" s="57"/>
      <c r="L170" s="47"/>
      <c r="M170" s="57"/>
      <c r="N170" s="6"/>
      <c r="O170" s="57"/>
      <c r="P170" s="47">
        <v>13</v>
      </c>
      <c r="Q170" s="56">
        <f>((($P$2+2)*($P$2+4)*($P$2+2-2*P170))/(2*($P$2+2*P170)*($P$2+4*P170))+(($P$2+1)-P170+1))*$P$1</f>
        <v>27.672497570456756</v>
      </c>
      <c r="R170" s="47"/>
      <c r="S170" s="57"/>
      <c r="T170" s="47"/>
      <c r="U170" s="56"/>
      <c r="V170" s="47">
        <v>24</v>
      </c>
      <c r="W170" s="56">
        <f>((($V$2+2)*($V$2+4)*($V$2+2-2*V170))/(2*($V$2+2*V170)*($V$2+4*V170))+(($V$2+1)-V170+1))*$V$1</f>
        <v>16.72422363498417</v>
      </c>
      <c r="X170" s="47"/>
      <c r="Y170" s="57"/>
      <c r="Z170" s="6"/>
      <c r="AA170" s="57"/>
    </row>
    <row r="171" spans="1:27" s="25" customFormat="1" ht="15.75" x14ac:dyDescent="0.25">
      <c r="A171" s="9" t="s">
        <v>130</v>
      </c>
      <c r="B171" s="8"/>
      <c r="C171" s="8">
        <v>3</v>
      </c>
      <c r="D171" s="8" t="s">
        <v>5</v>
      </c>
      <c r="E171" s="52">
        <v>1336.1487839710442</v>
      </c>
      <c r="F171" s="47"/>
      <c r="G171" s="56"/>
      <c r="H171" s="47"/>
      <c r="I171" s="56"/>
      <c r="J171" s="47"/>
      <c r="K171" s="56"/>
      <c r="L171" s="47">
        <v>15</v>
      </c>
      <c r="M171" s="56">
        <f>((($L$2+2)*($L$2+4)*($L$2+2-2*L171))/(2*($L$2+2*L171)*($L$2+4*L171))+(($L$2+1)-L171+1))*$L$1</f>
        <v>2.9317572892040977</v>
      </c>
      <c r="N171" s="6"/>
      <c r="O171" s="56"/>
      <c r="P171" s="47"/>
      <c r="Q171" s="56"/>
      <c r="R171" s="47"/>
      <c r="S171" s="56"/>
      <c r="T171" s="47"/>
      <c r="U171" s="56"/>
      <c r="V171" s="47"/>
      <c r="W171" s="56"/>
      <c r="X171" s="47"/>
      <c r="Y171" s="56"/>
      <c r="Z171" s="47"/>
      <c r="AA171" s="56"/>
    </row>
    <row r="172" spans="1:27" s="25" customFormat="1" ht="15.75" x14ac:dyDescent="0.25">
      <c r="A172" s="9" t="s">
        <v>131</v>
      </c>
      <c r="B172" s="8" t="s">
        <v>13</v>
      </c>
      <c r="C172" s="8" t="s">
        <v>6</v>
      </c>
      <c r="D172" s="8" t="s">
        <v>1</v>
      </c>
      <c r="E172" s="52">
        <v>2087</v>
      </c>
      <c r="F172" s="47"/>
      <c r="G172" s="56"/>
      <c r="H172" s="47"/>
      <c r="I172" s="56"/>
      <c r="J172" s="47"/>
      <c r="K172" s="56"/>
      <c r="L172" s="47"/>
      <c r="M172" s="56"/>
      <c r="N172" s="6">
        <v>1</v>
      </c>
      <c r="O172" s="56">
        <f>((($N$2+2)*($N$2+4)*($N$2+2-2*N172))/(2*($N$2+2*N172)*($N$2+4*N172))+(($N$2+1)-N172+1))*$N$1</f>
        <v>50</v>
      </c>
      <c r="P172" s="47">
        <v>1</v>
      </c>
      <c r="Q172" s="56">
        <f>((($P$2+2)*($P$2+4)*($P$2+2-2*P172))/(2*($P$2+2*P172)*($P$2+4*P172))+(($P$2+1)-P172+1))*$P$1</f>
        <v>50</v>
      </c>
      <c r="R172" s="47"/>
      <c r="S172" s="56"/>
      <c r="T172" s="47">
        <v>1</v>
      </c>
      <c r="U172" s="56">
        <f>((($T$2+2)*($T$2+4)*($T$2+2-2*T172))/(2*($T$2+2*T172)*($T$2+4*T172))+(($T$2+1)-T172+1))*$T$1</f>
        <v>50</v>
      </c>
      <c r="V172" s="47">
        <v>1</v>
      </c>
      <c r="W172" s="56">
        <f>((($V$2+2)*($V$2+4)*($V$2+2-2*V172))/(2*($V$2+2*V172)*($V$2+4*V172))+(($V$2+1)-V172+1))*$V$1</f>
        <v>50</v>
      </c>
      <c r="X172" s="47"/>
      <c r="Y172" s="56"/>
      <c r="Z172" s="47"/>
      <c r="AA172" s="56"/>
    </row>
    <row r="173" spans="1:27" s="25" customFormat="1" ht="15.75" x14ac:dyDescent="0.25">
      <c r="A173" s="9" t="s">
        <v>132</v>
      </c>
      <c r="B173" s="8"/>
      <c r="C173" s="8">
        <v>1</v>
      </c>
      <c r="D173" s="8" t="s">
        <v>1</v>
      </c>
      <c r="E173" s="52">
        <v>1713.6143011633976</v>
      </c>
      <c r="F173" s="47"/>
      <c r="G173" s="56"/>
      <c r="H173" s="47"/>
      <c r="I173" s="56"/>
      <c r="J173" s="47"/>
      <c r="K173" s="56"/>
      <c r="L173" s="47"/>
      <c r="M173" s="56"/>
      <c r="N173" s="6"/>
      <c r="O173" s="56"/>
      <c r="P173" s="47"/>
      <c r="Q173" s="56"/>
      <c r="R173" s="47"/>
      <c r="S173" s="56"/>
      <c r="T173" s="47"/>
      <c r="U173" s="56"/>
      <c r="V173" s="47"/>
      <c r="W173" s="56"/>
      <c r="X173" s="47"/>
      <c r="Y173" s="56"/>
      <c r="Z173" s="47"/>
      <c r="AA173" s="56"/>
    </row>
    <row r="174" spans="1:27" s="25" customFormat="1" ht="15.75" x14ac:dyDescent="0.25">
      <c r="A174" s="9" t="s">
        <v>133</v>
      </c>
      <c r="B174" s="8"/>
      <c r="C174" s="8">
        <v>2</v>
      </c>
      <c r="D174" s="8" t="s">
        <v>1</v>
      </c>
      <c r="E174" s="52">
        <v>1618.527097356357</v>
      </c>
      <c r="F174" s="47"/>
      <c r="G174" s="56"/>
      <c r="H174" s="47"/>
      <c r="I174" s="56"/>
      <c r="J174" s="47"/>
      <c r="K174" s="56"/>
      <c r="L174" s="47"/>
      <c r="M174" s="56"/>
      <c r="N174" s="6"/>
      <c r="O174" s="56"/>
      <c r="P174" s="47"/>
      <c r="Q174" s="56"/>
      <c r="R174" s="47"/>
      <c r="S174" s="56"/>
      <c r="T174" s="47"/>
      <c r="U174" s="56"/>
      <c r="V174" s="47"/>
      <c r="W174" s="56"/>
      <c r="X174" s="47"/>
      <c r="Y174" s="56"/>
      <c r="Z174" s="47"/>
      <c r="AA174" s="56"/>
    </row>
    <row r="175" spans="1:27" s="25" customFormat="1" ht="15.75" x14ac:dyDescent="0.25">
      <c r="A175" s="9" t="s">
        <v>134</v>
      </c>
      <c r="B175" s="8"/>
      <c r="C175" s="8"/>
      <c r="D175" s="8" t="s">
        <v>0</v>
      </c>
      <c r="E175" s="52">
        <v>1200</v>
      </c>
      <c r="F175" s="47"/>
      <c r="G175" s="56"/>
      <c r="H175" s="47"/>
      <c r="I175" s="56"/>
      <c r="J175" s="47"/>
      <c r="K175" s="56"/>
      <c r="L175" s="47"/>
      <c r="M175" s="56"/>
      <c r="N175" s="6"/>
      <c r="O175" s="56"/>
      <c r="P175" s="47"/>
      <c r="Q175" s="56"/>
      <c r="R175" s="47"/>
      <c r="S175" s="56"/>
      <c r="T175" s="47"/>
      <c r="U175" s="56"/>
      <c r="V175" s="47"/>
      <c r="W175" s="56"/>
      <c r="X175" s="47"/>
      <c r="Y175" s="56"/>
      <c r="Z175" s="47"/>
      <c r="AA175" s="56"/>
    </row>
    <row r="176" spans="1:27" s="25" customFormat="1" ht="15.75" x14ac:dyDescent="0.25">
      <c r="A176" s="9" t="s">
        <v>363</v>
      </c>
      <c r="B176" s="8"/>
      <c r="C176" s="8"/>
      <c r="D176" s="8" t="s">
        <v>0</v>
      </c>
      <c r="E176" s="52">
        <v>1291</v>
      </c>
      <c r="F176" s="47"/>
      <c r="G176" s="56"/>
      <c r="H176" s="47"/>
      <c r="I176" s="56"/>
      <c r="J176" s="47"/>
      <c r="K176" s="56"/>
      <c r="L176" s="47"/>
      <c r="M176" s="56"/>
      <c r="N176" s="6"/>
      <c r="O176" s="56"/>
      <c r="P176" s="47">
        <v>42</v>
      </c>
      <c r="Q176" s="56">
        <f>((($P$2+2)*($P$2+4)*($P$2+2-2*P176))/(2*($P$2+2*P176)*($P$2+4*P176))+(($P$2+1)-P176+1))*$P$1</f>
        <v>3.1765430830851393</v>
      </c>
      <c r="R176" s="47"/>
      <c r="S176" s="56"/>
      <c r="T176" s="47"/>
      <c r="U176" s="56"/>
      <c r="V176" s="47">
        <v>43</v>
      </c>
      <c r="W176" s="56">
        <f>((($V$2+2)*($V$2+4)*($V$2+2-2*V176))/(2*($V$2+2*V176)*($V$2+4*V176))+(($V$2+1)-V176+1))*$V$1</f>
        <v>1.7665815294855642</v>
      </c>
      <c r="X176" s="47"/>
      <c r="Y176" s="56"/>
      <c r="Z176" s="47"/>
      <c r="AA176" s="56"/>
    </row>
    <row r="177" spans="1:27" s="25" customFormat="1" ht="15.75" x14ac:dyDescent="0.25">
      <c r="A177" s="9" t="s">
        <v>135</v>
      </c>
      <c r="B177" s="8" t="s">
        <v>14</v>
      </c>
      <c r="C177" s="8">
        <v>1</v>
      </c>
      <c r="D177" s="8" t="s">
        <v>0</v>
      </c>
      <c r="E177" s="52">
        <v>1775</v>
      </c>
      <c r="F177" s="47"/>
      <c r="G177" s="56"/>
      <c r="H177" s="47"/>
      <c r="I177" s="56"/>
      <c r="J177" s="47"/>
      <c r="K177" s="56"/>
      <c r="L177" s="47"/>
      <c r="M177" s="56"/>
      <c r="N177" s="6">
        <v>10</v>
      </c>
      <c r="O177" s="56">
        <f>((($N$2+2)*($N$2+4)*($N$2+2-2*N177))/(2*($N$2+2*N177)*($N$2+4*N177))+(($N$2+1)-N177+1))*$N$1</f>
        <v>18.821956555366494</v>
      </c>
      <c r="P177" s="47"/>
      <c r="Q177" s="56"/>
      <c r="R177" s="47"/>
      <c r="S177" s="56"/>
      <c r="T177" s="47"/>
      <c r="U177" s="56"/>
      <c r="V177" s="47">
        <v>25</v>
      </c>
      <c r="W177" s="56">
        <f>((($V$2+2)*($V$2+4)*($V$2+2-2*V177))/(2*($V$2+2*V177)*($V$2+4*V177))+(($V$2+1)-V177+1))*$V$1</f>
        <v>15.875342774252521</v>
      </c>
      <c r="X177" s="47"/>
      <c r="Y177" s="56"/>
      <c r="Z177" s="47"/>
      <c r="AA177" s="56"/>
    </row>
    <row r="178" spans="1:27" s="25" customFormat="1" ht="15.75" x14ac:dyDescent="0.25">
      <c r="A178" s="9" t="s">
        <v>136</v>
      </c>
      <c r="B178" s="8"/>
      <c r="C178" s="8">
        <v>2</v>
      </c>
      <c r="D178" s="8" t="s">
        <v>0</v>
      </c>
      <c r="E178" s="52">
        <v>1565</v>
      </c>
      <c r="F178" s="47"/>
      <c r="G178" s="56"/>
      <c r="H178" s="47"/>
      <c r="I178" s="56"/>
      <c r="J178" s="47"/>
      <c r="K178" s="56"/>
      <c r="L178" s="47"/>
      <c r="M178" s="56"/>
      <c r="N178" s="6"/>
      <c r="O178" s="56"/>
      <c r="P178" s="47">
        <v>38</v>
      </c>
      <c r="Q178" s="56">
        <f>((($P$2+2)*($P$2+4)*($P$2+2-2*P178))/(2*($P$2+2*P178)*($P$2+4*P178))+(($P$2+1)-P178+1))*$P$1</f>
        <v>6.1493151657086083</v>
      </c>
      <c r="R178" s="47"/>
      <c r="S178" s="56"/>
      <c r="T178" s="47"/>
      <c r="U178" s="56"/>
      <c r="V178" s="47"/>
      <c r="W178" s="56"/>
      <c r="X178" s="47"/>
      <c r="Y178" s="56"/>
      <c r="Z178" s="47"/>
      <c r="AA178" s="56"/>
    </row>
    <row r="179" spans="1:27" s="25" customFormat="1" ht="15.75" x14ac:dyDescent="0.25">
      <c r="A179" s="9" t="s">
        <v>137</v>
      </c>
      <c r="B179" s="8"/>
      <c r="C179" s="8">
        <v>4</v>
      </c>
      <c r="D179" s="8" t="s">
        <v>5</v>
      </c>
      <c r="E179" s="52">
        <v>1200</v>
      </c>
      <c r="F179" s="47"/>
      <c r="G179" s="56"/>
      <c r="H179" s="47"/>
      <c r="I179" s="56"/>
      <c r="J179" s="47"/>
      <c r="K179" s="56"/>
      <c r="L179" s="47"/>
      <c r="M179" s="56"/>
      <c r="N179" s="6"/>
      <c r="O179" s="56"/>
      <c r="P179" s="47"/>
      <c r="Q179" s="56"/>
      <c r="R179" s="47"/>
      <c r="S179" s="56"/>
      <c r="T179" s="47"/>
      <c r="U179" s="56"/>
      <c r="V179" s="47"/>
      <c r="W179" s="56"/>
      <c r="X179" s="47"/>
      <c r="Y179" s="56"/>
      <c r="Z179" s="47"/>
      <c r="AA179" s="56"/>
    </row>
    <row r="180" spans="1:27" s="25" customFormat="1" ht="15.75" x14ac:dyDescent="0.25">
      <c r="A180" s="9" t="s">
        <v>138</v>
      </c>
      <c r="B180" s="8"/>
      <c r="C180" s="8">
        <v>1</v>
      </c>
      <c r="D180" s="8" t="s">
        <v>1</v>
      </c>
      <c r="E180" s="52">
        <v>1815.6</v>
      </c>
      <c r="F180" s="47"/>
      <c r="G180" s="56"/>
      <c r="H180" s="47"/>
      <c r="I180" s="56"/>
      <c r="J180" s="47"/>
      <c r="K180" s="56"/>
      <c r="L180" s="47"/>
      <c r="M180" s="56"/>
      <c r="N180" s="6"/>
      <c r="O180" s="56"/>
      <c r="P180" s="47"/>
      <c r="Q180" s="56"/>
      <c r="R180" s="47"/>
      <c r="S180" s="56"/>
      <c r="T180" s="47"/>
      <c r="U180" s="56"/>
      <c r="V180" s="47"/>
      <c r="W180" s="56"/>
      <c r="X180" s="47"/>
      <c r="Y180" s="56"/>
      <c r="Z180" s="47"/>
      <c r="AA180" s="56"/>
    </row>
    <row r="181" spans="1:27" s="25" customFormat="1" ht="15.75" x14ac:dyDescent="0.25">
      <c r="A181" s="9" t="s">
        <v>139</v>
      </c>
      <c r="B181" s="8"/>
      <c r="C181" s="8"/>
      <c r="D181" s="8" t="s">
        <v>0</v>
      </c>
      <c r="E181" s="52">
        <v>1602</v>
      </c>
      <c r="F181" s="47"/>
      <c r="G181" s="56"/>
      <c r="H181" s="47"/>
      <c r="I181" s="56"/>
      <c r="J181" s="47"/>
      <c r="K181" s="56"/>
      <c r="L181" s="47"/>
      <c r="M181" s="56"/>
      <c r="N181" s="6"/>
      <c r="O181" s="56"/>
      <c r="P181" s="47">
        <v>14</v>
      </c>
      <c r="Q181" s="56">
        <f>((($P$2+2)*($P$2+4)*($P$2+2-2*P181))/(2*($P$2+2*P181)*($P$2+4*P181))+(($P$2+1)-P181+1))*$P$1</f>
        <v>26.556893027481266</v>
      </c>
      <c r="R181" s="47"/>
      <c r="S181" s="56"/>
      <c r="T181" s="47"/>
      <c r="U181" s="56"/>
      <c r="V181" s="47"/>
      <c r="W181" s="56"/>
      <c r="X181" s="47"/>
      <c r="Y181" s="56"/>
      <c r="Z181" s="47"/>
      <c r="AA181" s="56"/>
    </row>
    <row r="182" spans="1:27" s="25" customFormat="1" ht="15.75" x14ac:dyDescent="0.25">
      <c r="A182" s="9" t="s">
        <v>140</v>
      </c>
      <c r="B182" s="8" t="s">
        <v>14</v>
      </c>
      <c r="C182" s="8" t="s">
        <v>6</v>
      </c>
      <c r="D182" s="8" t="s">
        <v>0</v>
      </c>
      <c r="E182" s="52">
        <v>2134.3053834812326</v>
      </c>
      <c r="F182" s="47"/>
      <c r="G182" s="56"/>
      <c r="H182" s="47"/>
      <c r="I182" s="56"/>
      <c r="J182" s="47"/>
      <c r="K182" s="56"/>
      <c r="L182" s="47"/>
      <c r="M182" s="56"/>
      <c r="N182" s="6"/>
      <c r="O182" s="56"/>
      <c r="P182" s="47"/>
      <c r="Q182" s="56"/>
      <c r="R182" s="47"/>
      <c r="S182" s="56"/>
      <c r="T182" s="47"/>
      <c r="U182" s="56"/>
      <c r="V182" s="47"/>
      <c r="W182" s="56"/>
      <c r="X182" s="47"/>
      <c r="Y182" s="56"/>
      <c r="Z182" s="47"/>
      <c r="AA182" s="56"/>
    </row>
    <row r="183" spans="1:27" s="25" customFormat="1" ht="15.75" x14ac:dyDescent="0.25">
      <c r="A183" s="9" t="s">
        <v>141</v>
      </c>
      <c r="B183" s="8" t="s">
        <v>13</v>
      </c>
      <c r="C183" s="8" t="s">
        <v>6</v>
      </c>
      <c r="D183" s="8" t="s">
        <v>0</v>
      </c>
      <c r="E183" s="52">
        <v>1740</v>
      </c>
      <c r="F183" s="47"/>
      <c r="G183" s="56"/>
      <c r="H183" s="47"/>
      <c r="I183" s="56"/>
      <c r="J183" s="47"/>
      <c r="K183" s="56"/>
      <c r="L183" s="47"/>
      <c r="M183" s="56"/>
      <c r="N183" s="6"/>
      <c r="O183" s="56"/>
      <c r="P183" s="47">
        <v>25</v>
      </c>
      <c r="Q183" s="56">
        <f>((($P$2+2)*($P$2+4)*($P$2+2-2*P183))/(2*($P$2+2*P183)*($P$2+4*P183))+(($P$2+1)-P183+1))*$P$1</f>
        <v>16.306262230919767</v>
      </c>
      <c r="R183" s="47"/>
      <c r="S183" s="56"/>
      <c r="T183" s="47"/>
      <c r="U183" s="56"/>
      <c r="V183" s="47">
        <v>26</v>
      </c>
      <c r="W183" s="56">
        <f>((($V$2+2)*($V$2+4)*($V$2+2-2*V183))/(2*($V$2+2*V183)*($V$2+4*V183))+(($V$2+1)-V183+1))*$V$1</f>
        <v>15.03769328318673</v>
      </c>
      <c r="X183" s="47"/>
      <c r="Y183" s="56"/>
      <c r="Z183" s="47"/>
      <c r="AA183" s="56"/>
    </row>
    <row r="184" spans="1:27" s="25" customFormat="1" ht="15.75" x14ac:dyDescent="0.25">
      <c r="A184" s="9" t="s">
        <v>380</v>
      </c>
      <c r="B184" s="8"/>
      <c r="C184" s="8"/>
      <c r="D184" s="8" t="s">
        <v>0</v>
      </c>
      <c r="E184" s="52">
        <v>1443</v>
      </c>
      <c r="F184" s="47"/>
      <c r="G184" s="56"/>
      <c r="H184" s="47"/>
      <c r="I184" s="56"/>
      <c r="J184" s="47"/>
      <c r="K184" s="56"/>
      <c r="L184" s="47"/>
      <c r="M184" s="56"/>
      <c r="N184" s="6"/>
      <c r="O184" s="56"/>
      <c r="P184" s="47"/>
      <c r="Q184" s="56"/>
      <c r="R184" s="47"/>
      <c r="S184" s="56"/>
      <c r="T184" s="47"/>
      <c r="U184" s="56"/>
      <c r="V184" s="47">
        <v>31</v>
      </c>
      <c r="W184" s="56">
        <f>((($V$2+2)*($V$2+4)*($V$2+2-2*V184))/(2*($V$2+2*V184)*($V$2+4*V184))+(($V$2+1)-V184+1))*$V$1</f>
        <v>10.981621242841705</v>
      </c>
      <c r="X184" s="47"/>
      <c r="Y184" s="56"/>
      <c r="Z184" s="47"/>
      <c r="AA184" s="56"/>
    </row>
    <row r="185" spans="1:27" s="25" customFormat="1" ht="15.75" x14ac:dyDescent="0.25">
      <c r="A185" s="9" t="s">
        <v>142</v>
      </c>
      <c r="B185" s="8" t="s">
        <v>13</v>
      </c>
      <c r="C185" s="8" t="s">
        <v>6</v>
      </c>
      <c r="D185" s="8" t="s">
        <v>0</v>
      </c>
      <c r="E185" s="52">
        <v>1977</v>
      </c>
      <c r="F185" s="47"/>
      <c r="G185" s="56"/>
      <c r="H185" s="47"/>
      <c r="I185" s="56"/>
      <c r="J185" s="47"/>
      <c r="K185" s="56"/>
      <c r="L185" s="47"/>
      <c r="M185" s="56"/>
      <c r="N185" s="6"/>
      <c r="O185" s="56"/>
      <c r="P185" s="47"/>
      <c r="Q185" s="56"/>
      <c r="R185" s="47"/>
      <c r="S185" s="56"/>
      <c r="T185" s="47"/>
      <c r="U185" s="56"/>
      <c r="V185" s="47">
        <v>3</v>
      </c>
      <c r="W185" s="56">
        <f>((($V$2+2)*($V$2+4)*($V$2+2-2*V185))/(2*($V$2+2*V185)*($V$2+4*V185))+(($V$2+1)-V185+1))*$V$1</f>
        <v>43.971259908752842</v>
      </c>
      <c r="X185" s="47"/>
      <c r="Y185" s="56"/>
      <c r="Z185" s="47"/>
      <c r="AA185" s="56"/>
    </row>
    <row r="186" spans="1:27" s="25" customFormat="1" ht="15.75" x14ac:dyDescent="0.25">
      <c r="A186" s="9" t="s">
        <v>215</v>
      </c>
      <c r="B186" s="8"/>
      <c r="C186" s="8"/>
      <c r="D186" s="8" t="s">
        <v>20</v>
      </c>
      <c r="E186" s="52">
        <v>1223</v>
      </c>
      <c r="F186" s="47"/>
      <c r="G186" s="56"/>
      <c r="H186" s="47"/>
      <c r="I186" s="56"/>
      <c r="J186" s="47"/>
      <c r="K186" s="56"/>
      <c r="L186" s="47"/>
      <c r="M186" s="56"/>
      <c r="N186" s="6"/>
      <c r="O186" s="56"/>
      <c r="P186" s="47"/>
      <c r="Q186" s="56"/>
      <c r="R186" s="47"/>
      <c r="S186" s="56"/>
      <c r="T186" s="47"/>
      <c r="U186" s="56"/>
      <c r="V186" s="47"/>
      <c r="W186" s="56"/>
      <c r="X186" s="47"/>
      <c r="Y186" s="56"/>
      <c r="Z186" s="47"/>
      <c r="AA186" s="56"/>
    </row>
    <row r="187" spans="1:27" s="25" customFormat="1" ht="15.75" x14ac:dyDescent="0.25">
      <c r="A187" s="9" t="s">
        <v>143</v>
      </c>
      <c r="B187" s="8"/>
      <c r="C187" s="8" t="s">
        <v>6</v>
      </c>
      <c r="D187" s="8" t="s">
        <v>0</v>
      </c>
      <c r="E187" s="52">
        <v>2000</v>
      </c>
      <c r="F187" s="47"/>
      <c r="G187" s="56"/>
      <c r="H187" s="47"/>
      <c r="I187" s="56"/>
      <c r="J187" s="47"/>
      <c r="K187" s="56"/>
      <c r="L187" s="47"/>
      <c r="M187" s="56"/>
      <c r="N187" s="6"/>
      <c r="O187" s="56"/>
      <c r="P187" s="47"/>
      <c r="Q187" s="56"/>
      <c r="R187" s="47"/>
      <c r="S187" s="56"/>
      <c r="T187" s="47"/>
      <c r="U187" s="56"/>
      <c r="V187" s="47"/>
      <c r="W187" s="56"/>
      <c r="X187" s="47"/>
      <c r="Y187" s="56"/>
      <c r="Z187" s="47"/>
      <c r="AA187" s="56"/>
    </row>
    <row r="188" spans="1:27" s="25" customFormat="1" ht="15.75" x14ac:dyDescent="0.25">
      <c r="A188" s="9" t="s">
        <v>144</v>
      </c>
      <c r="B188" s="8"/>
      <c r="C188" s="8"/>
      <c r="D188" s="8" t="s">
        <v>0</v>
      </c>
      <c r="E188" s="52">
        <v>1200</v>
      </c>
      <c r="F188" s="47"/>
      <c r="G188" s="56"/>
      <c r="H188" s="47"/>
      <c r="I188" s="56"/>
      <c r="J188" s="47"/>
      <c r="K188" s="56"/>
      <c r="L188" s="47"/>
      <c r="M188" s="56"/>
      <c r="N188" s="6"/>
      <c r="O188" s="56"/>
      <c r="P188" s="47"/>
      <c r="Q188" s="56"/>
      <c r="R188" s="47"/>
      <c r="S188" s="56"/>
      <c r="T188" s="47"/>
      <c r="U188" s="56"/>
      <c r="V188" s="47"/>
      <c r="W188" s="56"/>
      <c r="X188" s="47"/>
      <c r="Y188" s="56"/>
      <c r="Z188" s="47"/>
      <c r="AA188" s="56"/>
    </row>
    <row r="189" spans="1:27" s="25" customFormat="1" ht="15.75" x14ac:dyDescent="0.25">
      <c r="A189" s="9" t="s">
        <v>356</v>
      </c>
      <c r="B189" s="8"/>
      <c r="C189" s="8"/>
      <c r="D189" s="8" t="s">
        <v>5</v>
      </c>
      <c r="E189" s="52">
        <v>1268.6406001504174</v>
      </c>
      <c r="F189" s="47"/>
      <c r="G189" s="56"/>
      <c r="H189" s="47"/>
      <c r="I189" s="56"/>
      <c r="J189" s="47"/>
      <c r="K189" s="56"/>
      <c r="L189" s="47">
        <v>10</v>
      </c>
      <c r="M189" s="56">
        <f>((($L$2+2)*($L$2+4)*($L$2+2-2*L189))/(2*($L$2+2*L189)*($L$2+4*L189))+(($L$2+1)-L189+1))*$L$1</f>
        <v>14.358109975131253</v>
      </c>
      <c r="N189" s="6"/>
      <c r="O189" s="56"/>
      <c r="P189" s="47"/>
      <c r="Q189" s="56"/>
      <c r="R189" s="47"/>
      <c r="S189" s="56"/>
      <c r="T189" s="47"/>
      <c r="U189" s="56"/>
      <c r="V189" s="47"/>
      <c r="W189" s="56"/>
      <c r="X189" s="47"/>
      <c r="Y189" s="56"/>
      <c r="Z189" s="47"/>
      <c r="AA189" s="56"/>
    </row>
    <row r="190" spans="1:27" s="25" customFormat="1" ht="15.75" x14ac:dyDescent="0.25">
      <c r="A190" s="9" t="s">
        <v>358</v>
      </c>
      <c r="B190" s="8"/>
      <c r="C190" s="8"/>
      <c r="D190" s="8" t="s">
        <v>5</v>
      </c>
      <c r="E190" s="52">
        <v>1196.5630965710679</v>
      </c>
      <c r="F190" s="47"/>
      <c r="G190" s="56"/>
      <c r="H190" s="47"/>
      <c r="I190" s="56"/>
      <c r="J190" s="47"/>
      <c r="K190" s="56"/>
      <c r="L190" s="47">
        <v>13</v>
      </c>
      <c r="M190" s="56">
        <f>((($L$2+2)*($L$2+4)*($L$2+2-2*L190))/(2*($L$2+2*L190)*($L$2+4*L190))+(($L$2+1)-L190+1))*$L$1</f>
        <v>7.3848453632202249</v>
      </c>
      <c r="N190" s="6"/>
      <c r="O190" s="56"/>
      <c r="P190" s="47"/>
      <c r="Q190" s="56"/>
      <c r="R190" s="47"/>
      <c r="S190" s="56"/>
      <c r="T190" s="47"/>
      <c r="U190" s="56"/>
      <c r="V190" s="47"/>
      <c r="W190" s="56"/>
      <c r="X190" s="47"/>
      <c r="Y190" s="56"/>
      <c r="Z190" s="47"/>
      <c r="AA190" s="56"/>
    </row>
    <row r="191" spans="1:27" s="25" customFormat="1" ht="15.75" x14ac:dyDescent="0.25">
      <c r="A191" s="9" t="s">
        <v>145</v>
      </c>
      <c r="B191" s="8"/>
      <c r="C191" s="8">
        <v>2</v>
      </c>
      <c r="D191" s="8" t="s">
        <v>4</v>
      </c>
      <c r="E191" s="52">
        <v>1600</v>
      </c>
      <c r="F191" s="47"/>
      <c r="G191" s="56"/>
      <c r="H191" s="47"/>
      <c r="I191" s="56"/>
      <c r="J191" s="47"/>
      <c r="K191" s="56"/>
      <c r="L191" s="47"/>
      <c r="M191" s="56"/>
      <c r="N191" s="6"/>
      <c r="O191" s="56"/>
      <c r="P191" s="47"/>
      <c r="Q191" s="56"/>
      <c r="R191" s="47"/>
      <c r="S191" s="56"/>
      <c r="T191" s="47"/>
      <c r="U191" s="56"/>
      <c r="V191" s="47"/>
      <c r="W191" s="56"/>
      <c r="X191" s="47"/>
      <c r="Y191" s="56"/>
      <c r="Z191" s="47"/>
      <c r="AA191" s="56"/>
    </row>
    <row r="192" spans="1:27" s="25" customFormat="1" ht="15.75" x14ac:dyDescent="0.25">
      <c r="A192" s="9" t="s">
        <v>232</v>
      </c>
      <c r="B192" s="8"/>
      <c r="C192" s="8"/>
      <c r="D192" s="8" t="s">
        <v>0</v>
      </c>
      <c r="E192" s="52">
        <v>1305</v>
      </c>
      <c r="F192" s="47"/>
      <c r="G192" s="56"/>
      <c r="H192" s="47"/>
      <c r="I192" s="56"/>
      <c r="J192" s="47"/>
      <c r="K192" s="56"/>
      <c r="L192" s="47"/>
      <c r="M192" s="56"/>
      <c r="N192" s="6"/>
      <c r="O192" s="56"/>
      <c r="P192" s="47">
        <v>39</v>
      </c>
      <c r="Q192" s="56">
        <f>((($P$2+2)*($P$2+4)*($P$2+2-2*P192))/(2*($P$2+2*P192)*($P$2+4*P192))+(($P$2+1)-P192+1))*$P$1</f>
        <v>5.4019710726833052</v>
      </c>
      <c r="R192" s="47"/>
      <c r="S192" s="56"/>
      <c r="T192" s="47"/>
      <c r="U192" s="56"/>
      <c r="V192" s="47"/>
      <c r="W192" s="56"/>
      <c r="X192" s="47"/>
      <c r="Y192" s="56"/>
      <c r="Z192" s="47"/>
      <c r="AA192" s="56"/>
    </row>
    <row r="193" spans="1:27" s="25" customFormat="1" ht="15.75" x14ac:dyDescent="0.25">
      <c r="A193" s="9" t="s">
        <v>211</v>
      </c>
      <c r="B193" s="8"/>
      <c r="C193" s="8"/>
      <c r="D193" s="8" t="s">
        <v>0</v>
      </c>
      <c r="E193" s="52">
        <v>1854</v>
      </c>
      <c r="F193" s="47"/>
      <c r="G193" s="56"/>
      <c r="H193" s="47"/>
      <c r="I193" s="56"/>
      <c r="J193" s="47"/>
      <c r="K193" s="56"/>
      <c r="L193" s="47"/>
      <c r="M193" s="56"/>
      <c r="N193" s="6"/>
      <c r="O193" s="56"/>
      <c r="P193" s="47"/>
      <c r="Q193" s="56"/>
      <c r="R193" s="47"/>
      <c r="S193" s="56"/>
      <c r="T193" s="47"/>
      <c r="U193" s="56"/>
      <c r="V193" s="47"/>
      <c r="W193" s="56"/>
      <c r="X193" s="47"/>
      <c r="Y193" s="56"/>
      <c r="Z193" s="47"/>
      <c r="AA193" s="56"/>
    </row>
    <row r="194" spans="1:27" s="25" customFormat="1" ht="15.75" x14ac:dyDescent="0.25">
      <c r="A194" s="9" t="s">
        <v>146</v>
      </c>
      <c r="B194" s="8"/>
      <c r="C194" s="8">
        <v>4</v>
      </c>
      <c r="D194" s="8" t="s">
        <v>20</v>
      </c>
      <c r="E194" s="52">
        <v>1200</v>
      </c>
      <c r="F194" s="47"/>
      <c r="G194" s="56"/>
      <c r="H194" s="47"/>
      <c r="I194" s="56"/>
      <c r="J194" s="47"/>
      <c r="K194" s="56"/>
      <c r="L194" s="47"/>
      <c r="M194" s="56"/>
      <c r="N194" s="6"/>
      <c r="O194" s="56"/>
      <c r="P194" s="47"/>
      <c r="Q194" s="56"/>
      <c r="R194" s="47"/>
      <c r="S194" s="56"/>
      <c r="T194" s="47"/>
      <c r="U194" s="56"/>
      <c r="V194" s="47"/>
      <c r="W194" s="56"/>
      <c r="X194" s="47"/>
      <c r="Y194" s="56"/>
      <c r="Z194" s="47"/>
      <c r="AA194" s="56"/>
    </row>
    <row r="195" spans="1:27" s="25" customFormat="1" ht="15.75" x14ac:dyDescent="0.25">
      <c r="A195" s="9" t="s">
        <v>147</v>
      </c>
      <c r="B195" s="8"/>
      <c r="C195" s="8">
        <v>3</v>
      </c>
      <c r="D195" s="8" t="s">
        <v>2</v>
      </c>
      <c r="E195" s="52">
        <v>1430</v>
      </c>
      <c r="F195" s="47"/>
      <c r="G195" s="56"/>
      <c r="H195" s="47"/>
      <c r="I195" s="56"/>
      <c r="J195" s="47"/>
      <c r="K195" s="56"/>
      <c r="L195" s="47"/>
      <c r="M195" s="56"/>
      <c r="N195" s="6"/>
      <c r="O195" s="56"/>
      <c r="P195" s="47"/>
      <c r="Q195" s="56"/>
      <c r="R195" s="47"/>
      <c r="S195" s="56"/>
      <c r="T195" s="47"/>
      <c r="U195" s="56"/>
      <c r="V195" s="47"/>
      <c r="W195" s="56"/>
      <c r="X195" s="47"/>
      <c r="Y195" s="56"/>
      <c r="Z195" s="47"/>
      <c r="AA195" s="56"/>
    </row>
    <row r="196" spans="1:27" s="25" customFormat="1" ht="15.75" x14ac:dyDescent="0.25">
      <c r="A196" s="9" t="s">
        <v>373</v>
      </c>
      <c r="B196" s="8"/>
      <c r="C196" s="8"/>
      <c r="D196" s="8" t="s">
        <v>5</v>
      </c>
      <c r="E196" s="52">
        <v>1158</v>
      </c>
      <c r="F196" s="47"/>
      <c r="G196" s="56"/>
      <c r="H196" s="47"/>
      <c r="I196" s="56"/>
      <c r="J196" s="47"/>
      <c r="K196" s="56"/>
      <c r="L196" s="47"/>
      <c r="M196" s="56"/>
      <c r="N196" s="6"/>
      <c r="O196" s="56"/>
      <c r="P196" s="47"/>
      <c r="Q196" s="56"/>
      <c r="R196" s="47"/>
      <c r="S196" s="56"/>
      <c r="T196" s="47">
        <v>13</v>
      </c>
      <c r="U196" s="56">
        <f>((($T$2+2)*($T$2+4)*($T$2+2-2*T196))/(2*($T$2+2*T196)*($T$2+4*T196))+(($T$2+1)-T196+1))*$T$1</f>
        <v>3.5286477125126279</v>
      </c>
      <c r="V196" s="47">
        <v>45</v>
      </c>
      <c r="W196" s="56">
        <f>((($V$2+2)*($V$2+4)*($V$2+2-2*V196))/(2*($V$2+2*V196)*($V$2+4*V196))+(($V$2+1)-V196+1))*$V$1</f>
        <v>0.2699948935147638</v>
      </c>
      <c r="X196" s="47"/>
      <c r="Y196" s="56"/>
      <c r="Z196" s="47"/>
      <c r="AA196" s="56"/>
    </row>
  </sheetData>
  <protectedRanges>
    <protectedRange sqref="A182" name="Diapazons2_2"/>
  </protectedRanges>
  <autoFilter ref="A5:AA181">
    <sortState ref="A6:AA196">
      <sortCondition ref="A5:A181"/>
    </sortState>
  </autoFilter>
  <conditionalFormatting sqref="A5:A6">
    <cfRule type="duplicateValues" dxfId="488" priority="1876"/>
  </conditionalFormatting>
  <conditionalFormatting sqref="A6">
    <cfRule type="duplicateValues" dxfId="487" priority="373"/>
  </conditionalFormatting>
  <conditionalFormatting sqref="A100">
    <cfRule type="duplicateValues" dxfId="486" priority="6605"/>
  </conditionalFormatting>
  <conditionalFormatting sqref="A100">
    <cfRule type="duplicateValues" dxfId="485" priority="6607"/>
  </conditionalFormatting>
  <conditionalFormatting sqref="A128:A131">
    <cfRule type="duplicateValues" dxfId="484" priority="6779"/>
  </conditionalFormatting>
  <conditionalFormatting sqref="A128:A131">
    <cfRule type="duplicateValues" dxfId="483" priority="6781"/>
  </conditionalFormatting>
  <conditionalFormatting sqref="A126">
    <cfRule type="duplicateValues" dxfId="482" priority="254"/>
  </conditionalFormatting>
  <conditionalFormatting sqref="A126">
    <cfRule type="duplicateValues" dxfId="481" priority="255"/>
  </conditionalFormatting>
  <conditionalFormatting sqref="A126">
    <cfRule type="duplicateValues" dxfId="480" priority="256"/>
  </conditionalFormatting>
  <conditionalFormatting sqref="A126">
    <cfRule type="duplicateValues" dxfId="479" priority="257"/>
  </conditionalFormatting>
  <conditionalFormatting sqref="A126">
    <cfRule type="duplicateValues" dxfId="478" priority="258"/>
  </conditionalFormatting>
  <conditionalFormatting sqref="A126">
    <cfRule type="duplicateValues" dxfId="477" priority="252"/>
  </conditionalFormatting>
  <conditionalFormatting sqref="A126">
    <cfRule type="duplicateValues" dxfId="476" priority="253"/>
  </conditionalFormatting>
  <conditionalFormatting sqref="A126">
    <cfRule type="duplicateValues" dxfId="475" priority="251"/>
  </conditionalFormatting>
  <conditionalFormatting sqref="A100 A5:A6">
    <cfRule type="duplicateValues" dxfId="474" priority="7441"/>
  </conditionalFormatting>
  <conditionalFormatting sqref="A100">
    <cfRule type="duplicateValues" dxfId="473" priority="7444"/>
  </conditionalFormatting>
  <conditionalFormatting sqref="A7">
    <cfRule type="duplicateValues" dxfId="472" priority="191"/>
  </conditionalFormatting>
  <conditionalFormatting sqref="A7">
    <cfRule type="duplicateValues" dxfId="471" priority="190"/>
  </conditionalFormatting>
  <conditionalFormatting sqref="A42">
    <cfRule type="duplicateValues" dxfId="470" priority="188"/>
  </conditionalFormatting>
  <conditionalFormatting sqref="A42">
    <cfRule type="duplicateValues" dxfId="469" priority="189"/>
  </conditionalFormatting>
  <conditionalFormatting sqref="A43">
    <cfRule type="duplicateValues" dxfId="468" priority="184"/>
  </conditionalFormatting>
  <conditionalFormatting sqref="A43">
    <cfRule type="duplicateValues" dxfId="467" priority="185"/>
  </conditionalFormatting>
  <conditionalFormatting sqref="A44">
    <cfRule type="duplicateValues" dxfId="466" priority="182"/>
  </conditionalFormatting>
  <conditionalFormatting sqref="A44">
    <cfRule type="duplicateValues" dxfId="465" priority="183"/>
  </conditionalFormatting>
  <conditionalFormatting sqref="A45">
    <cfRule type="duplicateValues" dxfId="464" priority="179"/>
  </conditionalFormatting>
  <conditionalFormatting sqref="A45">
    <cfRule type="duplicateValues" dxfId="463" priority="180"/>
  </conditionalFormatting>
  <conditionalFormatting sqref="A45">
    <cfRule type="duplicateValues" dxfId="462" priority="178"/>
  </conditionalFormatting>
  <conditionalFormatting sqref="A46">
    <cfRule type="duplicateValues" dxfId="461" priority="170"/>
  </conditionalFormatting>
  <conditionalFormatting sqref="A46">
    <cfRule type="duplicateValues" dxfId="460" priority="171"/>
  </conditionalFormatting>
  <conditionalFormatting sqref="A46">
    <cfRule type="duplicateValues" dxfId="459" priority="169"/>
  </conditionalFormatting>
  <conditionalFormatting sqref="A46">
    <cfRule type="duplicateValues" dxfId="458" priority="168"/>
  </conditionalFormatting>
  <conditionalFormatting sqref="A46">
    <cfRule type="duplicateValues" dxfId="457" priority="167"/>
  </conditionalFormatting>
  <conditionalFormatting sqref="A47">
    <cfRule type="duplicateValues" dxfId="456" priority="165"/>
  </conditionalFormatting>
  <conditionalFormatting sqref="A47">
    <cfRule type="duplicateValues" dxfId="455" priority="166"/>
  </conditionalFormatting>
  <conditionalFormatting sqref="A47">
    <cfRule type="duplicateValues" dxfId="454" priority="164"/>
  </conditionalFormatting>
  <conditionalFormatting sqref="A47">
    <cfRule type="duplicateValues" dxfId="453" priority="163"/>
  </conditionalFormatting>
  <conditionalFormatting sqref="A47">
    <cfRule type="duplicateValues" dxfId="452" priority="162"/>
  </conditionalFormatting>
  <conditionalFormatting sqref="A48">
    <cfRule type="duplicateValues" dxfId="451" priority="160"/>
  </conditionalFormatting>
  <conditionalFormatting sqref="A48">
    <cfRule type="duplicateValues" dxfId="450" priority="161"/>
  </conditionalFormatting>
  <conditionalFormatting sqref="A48">
    <cfRule type="duplicateValues" dxfId="449" priority="159"/>
  </conditionalFormatting>
  <conditionalFormatting sqref="A48">
    <cfRule type="duplicateValues" dxfId="448" priority="158"/>
  </conditionalFormatting>
  <conditionalFormatting sqref="A48">
    <cfRule type="duplicateValues" dxfId="447" priority="157"/>
  </conditionalFormatting>
  <conditionalFormatting sqref="A65">
    <cfRule type="duplicateValues" dxfId="446" priority="152"/>
  </conditionalFormatting>
  <conditionalFormatting sqref="A65">
    <cfRule type="duplicateValues" dxfId="445" priority="153"/>
  </conditionalFormatting>
  <conditionalFormatting sqref="A65">
    <cfRule type="duplicateValues" dxfId="444" priority="154"/>
  </conditionalFormatting>
  <conditionalFormatting sqref="A66">
    <cfRule type="duplicateValues" dxfId="443" priority="149"/>
  </conditionalFormatting>
  <conditionalFormatting sqref="A66">
    <cfRule type="duplicateValues" dxfId="442" priority="150"/>
  </conditionalFormatting>
  <conditionalFormatting sqref="A66">
    <cfRule type="duplicateValues" dxfId="441" priority="151"/>
  </conditionalFormatting>
  <conditionalFormatting sqref="A197:A1048576 A123:A154 A1:A100">
    <cfRule type="duplicateValues" dxfId="440" priority="138"/>
  </conditionalFormatting>
  <conditionalFormatting sqref="A197:A1048576 A1:A154">
    <cfRule type="duplicateValues" dxfId="439" priority="128"/>
    <cfRule type="duplicateValues" dxfId="438" priority="129"/>
  </conditionalFormatting>
  <conditionalFormatting sqref="A197:A1048576 A1:A6 A100">
    <cfRule type="duplicateValues" dxfId="437" priority="7930"/>
  </conditionalFormatting>
  <conditionalFormatting sqref="A197:A1048576 A1:A6 A100 A123:A127">
    <cfRule type="duplicateValues" dxfId="436" priority="7934"/>
  </conditionalFormatting>
  <conditionalFormatting sqref="A197:A1048576 A1:A6 A100 A123:A135">
    <cfRule type="duplicateValues" dxfId="435" priority="7939"/>
  </conditionalFormatting>
  <conditionalFormatting sqref="A197:A1048576">
    <cfRule type="duplicateValues" dxfId="434" priority="7944"/>
  </conditionalFormatting>
  <conditionalFormatting sqref="A7:A45">
    <cfRule type="duplicateValues" dxfId="433" priority="8226"/>
  </conditionalFormatting>
  <conditionalFormatting sqref="A8:A41">
    <cfRule type="duplicateValues" dxfId="432" priority="8232"/>
  </conditionalFormatting>
  <conditionalFormatting sqref="A7:A41">
    <cfRule type="duplicateValues" dxfId="431" priority="8234"/>
  </conditionalFormatting>
  <conditionalFormatting sqref="A7:A44">
    <cfRule type="duplicateValues" dxfId="430" priority="8258"/>
  </conditionalFormatting>
  <conditionalFormatting sqref="A7:A48">
    <cfRule type="duplicateValues" dxfId="429" priority="8283"/>
  </conditionalFormatting>
  <conditionalFormatting sqref="A49:A64">
    <cfRule type="duplicateValues" dxfId="428" priority="8375"/>
  </conditionalFormatting>
  <conditionalFormatting sqref="A49:A64">
    <cfRule type="duplicateValues" dxfId="427" priority="8377"/>
  </conditionalFormatting>
  <conditionalFormatting sqref="A7:A64">
    <cfRule type="duplicateValues" dxfId="426" priority="8379"/>
  </conditionalFormatting>
  <conditionalFormatting sqref="A67:A74">
    <cfRule type="duplicateValues" dxfId="425" priority="8383"/>
  </conditionalFormatting>
  <conditionalFormatting sqref="A67:A74">
    <cfRule type="duplicateValues" dxfId="424" priority="8384"/>
  </conditionalFormatting>
  <conditionalFormatting sqref="A75:A80">
    <cfRule type="duplicateValues" dxfId="423" priority="8441"/>
  </conditionalFormatting>
  <conditionalFormatting sqref="A75:A80">
    <cfRule type="duplicateValues" dxfId="422" priority="8443"/>
  </conditionalFormatting>
  <conditionalFormatting sqref="A7:A80">
    <cfRule type="duplicateValues" dxfId="421" priority="8445"/>
  </conditionalFormatting>
  <conditionalFormatting sqref="A81:A99">
    <cfRule type="duplicateValues" dxfId="420" priority="8529"/>
  </conditionalFormatting>
  <conditionalFormatting sqref="A81:A99">
    <cfRule type="duplicateValues" dxfId="419" priority="8531"/>
  </conditionalFormatting>
  <conditionalFormatting sqref="A101:A122">
    <cfRule type="duplicateValues" dxfId="418" priority="8539"/>
  </conditionalFormatting>
  <conditionalFormatting sqref="A101:A122">
    <cfRule type="duplicateValues" dxfId="417" priority="8541"/>
  </conditionalFormatting>
  <conditionalFormatting sqref="A123:A127">
    <cfRule type="duplicateValues" dxfId="416" priority="8542"/>
  </conditionalFormatting>
  <conditionalFormatting sqref="A123:A127">
    <cfRule type="duplicateValues" dxfId="415" priority="8543"/>
  </conditionalFormatting>
  <conditionalFormatting sqref="A132:A135">
    <cfRule type="duplicateValues" dxfId="414" priority="8565"/>
  </conditionalFormatting>
  <conditionalFormatting sqref="A132:A135">
    <cfRule type="duplicateValues" dxfId="413" priority="8567"/>
  </conditionalFormatting>
  <conditionalFormatting sqref="A136:A154">
    <cfRule type="duplicateValues" dxfId="412" priority="8628"/>
  </conditionalFormatting>
  <conditionalFormatting sqref="A136:A154">
    <cfRule type="duplicateValues" dxfId="411" priority="8630"/>
  </conditionalFormatting>
  <conditionalFormatting sqref="A155:A157">
    <cfRule type="duplicateValues" dxfId="410" priority="125"/>
  </conditionalFormatting>
  <conditionalFormatting sqref="A155:A157">
    <cfRule type="duplicateValues" dxfId="409" priority="123"/>
    <cfRule type="duplicateValues" dxfId="408" priority="124"/>
  </conditionalFormatting>
  <conditionalFormatting sqref="A155:A157">
    <cfRule type="duplicateValues" dxfId="407" priority="126"/>
  </conditionalFormatting>
  <conditionalFormatting sqref="A155:A157">
    <cfRule type="duplicateValues" dxfId="406" priority="127"/>
  </conditionalFormatting>
  <conditionalFormatting sqref="A158:A160">
    <cfRule type="duplicateValues" dxfId="405" priority="120"/>
  </conditionalFormatting>
  <conditionalFormatting sqref="A158:A160">
    <cfRule type="duplicateValues" dxfId="404" priority="118"/>
    <cfRule type="duplicateValues" dxfId="403" priority="119"/>
  </conditionalFormatting>
  <conditionalFormatting sqref="A158:A160">
    <cfRule type="duplicateValues" dxfId="402" priority="121"/>
  </conditionalFormatting>
  <conditionalFormatting sqref="A158:A160">
    <cfRule type="duplicateValues" dxfId="401" priority="122"/>
  </conditionalFormatting>
  <conditionalFormatting sqref="A161">
    <cfRule type="duplicateValues" dxfId="400" priority="111"/>
  </conditionalFormatting>
  <conditionalFormatting sqref="A161">
    <cfRule type="duplicateValues" dxfId="399" priority="109"/>
    <cfRule type="duplicateValues" dxfId="398" priority="110"/>
  </conditionalFormatting>
  <conditionalFormatting sqref="A161">
    <cfRule type="duplicateValues" dxfId="397" priority="112"/>
  </conditionalFormatting>
  <conditionalFormatting sqref="A161">
    <cfRule type="duplicateValues" dxfId="396" priority="113"/>
  </conditionalFormatting>
  <conditionalFormatting sqref="A162">
    <cfRule type="duplicateValues" dxfId="395" priority="8714"/>
  </conditionalFormatting>
  <conditionalFormatting sqref="A162">
    <cfRule type="duplicateValues" dxfId="394" priority="8715"/>
    <cfRule type="duplicateValues" dxfId="393" priority="8716"/>
  </conditionalFormatting>
  <conditionalFormatting sqref="A162">
    <cfRule type="duplicateValues" dxfId="392" priority="8718"/>
  </conditionalFormatting>
  <conditionalFormatting sqref="A163">
    <cfRule type="duplicateValues" dxfId="391" priority="100"/>
  </conditionalFormatting>
  <conditionalFormatting sqref="A163">
    <cfRule type="duplicateValues" dxfId="390" priority="101"/>
    <cfRule type="duplicateValues" dxfId="389" priority="102"/>
  </conditionalFormatting>
  <conditionalFormatting sqref="A163">
    <cfRule type="duplicateValues" dxfId="388" priority="103"/>
  </conditionalFormatting>
  <conditionalFormatting sqref="A164">
    <cfRule type="duplicateValues" dxfId="387" priority="8742"/>
  </conditionalFormatting>
  <conditionalFormatting sqref="A164">
    <cfRule type="duplicateValues" dxfId="386" priority="8743"/>
    <cfRule type="duplicateValues" dxfId="385" priority="8744"/>
  </conditionalFormatting>
  <conditionalFormatting sqref="A164">
    <cfRule type="duplicateValues" dxfId="384" priority="8745"/>
  </conditionalFormatting>
  <conditionalFormatting sqref="A165:A173">
    <cfRule type="duplicateValues" dxfId="383" priority="80"/>
  </conditionalFormatting>
  <conditionalFormatting sqref="A165:A173">
    <cfRule type="duplicateValues" dxfId="382" priority="81"/>
    <cfRule type="duplicateValues" dxfId="381" priority="82"/>
  </conditionalFormatting>
  <conditionalFormatting sqref="A165:A173">
    <cfRule type="duplicateValues" dxfId="380" priority="83"/>
  </conditionalFormatting>
  <conditionalFormatting sqref="A174">
    <cfRule type="duplicateValues" dxfId="379" priority="71"/>
  </conditionalFormatting>
  <conditionalFormatting sqref="A174">
    <cfRule type="duplicateValues" dxfId="378" priority="72"/>
    <cfRule type="duplicateValues" dxfId="377" priority="73"/>
  </conditionalFormatting>
  <conditionalFormatting sqref="A174">
    <cfRule type="duplicateValues" dxfId="376" priority="74"/>
  </conditionalFormatting>
  <conditionalFormatting sqref="A175">
    <cfRule type="duplicateValues" dxfId="375" priority="67"/>
  </conditionalFormatting>
  <conditionalFormatting sqref="A175">
    <cfRule type="duplicateValues" dxfId="374" priority="68"/>
    <cfRule type="duplicateValues" dxfId="373" priority="69"/>
  </conditionalFormatting>
  <conditionalFormatting sqref="A175">
    <cfRule type="duplicateValues" dxfId="372" priority="70"/>
  </conditionalFormatting>
  <conditionalFormatting sqref="A176:A177">
    <cfRule type="duplicateValues" dxfId="371" priority="57"/>
  </conditionalFormatting>
  <conditionalFormatting sqref="A176:A177">
    <cfRule type="duplicateValues" dxfId="370" priority="58"/>
    <cfRule type="duplicateValues" dxfId="369" priority="59"/>
  </conditionalFormatting>
  <conditionalFormatting sqref="A176:A177">
    <cfRule type="duplicateValues" dxfId="368" priority="60"/>
  </conditionalFormatting>
  <conditionalFormatting sqref="A178">
    <cfRule type="duplicateValues" dxfId="367" priority="53"/>
  </conditionalFormatting>
  <conditionalFormatting sqref="A178">
    <cfRule type="duplicateValues" dxfId="366" priority="54"/>
    <cfRule type="duplicateValues" dxfId="365" priority="55"/>
  </conditionalFormatting>
  <conditionalFormatting sqref="A178">
    <cfRule type="duplicateValues" dxfId="364" priority="56"/>
  </conditionalFormatting>
  <conditionalFormatting sqref="A179:A181">
    <cfRule type="duplicateValues" dxfId="363" priority="49"/>
  </conditionalFormatting>
  <conditionalFormatting sqref="A179:A181">
    <cfRule type="duplicateValues" dxfId="362" priority="50"/>
    <cfRule type="duplicateValues" dxfId="361" priority="51"/>
  </conditionalFormatting>
  <conditionalFormatting sqref="A179:A181">
    <cfRule type="duplicateValues" dxfId="360" priority="52"/>
  </conditionalFormatting>
  <conditionalFormatting sqref="A182">
    <cfRule type="duplicateValues" dxfId="359" priority="25"/>
  </conditionalFormatting>
  <conditionalFormatting sqref="A182">
    <cfRule type="duplicateValues" dxfId="358" priority="26"/>
    <cfRule type="duplicateValues" dxfId="357" priority="27"/>
  </conditionalFormatting>
  <conditionalFormatting sqref="A182">
    <cfRule type="duplicateValues" dxfId="356" priority="28"/>
  </conditionalFormatting>
  <conditionalFormatting sqref="A183:A186">
    <cfRule type="duplicateValues" dxfId="355" priority="21"/>
  </conditionalFormatting>
  <conditionalFormatting sqref="A183:A186">
    <cfRule type="duplicateValues" dxfId="354" priority="22"/>
    <cfRule type="duplicateValues" dxfId="353" priority="23"/>
  </conditionalFormatting>
  <conditionalFormatting sqref="A183:A186">
    <cfRule type="duplicateValues" dxfId="352" priority="24"/>
  </conditionalFormatting>
  <conditionalFormatting sqref="A187">
    <cfRule type="duplicateValues" dxfId="351" priority="13"/>
  </conditionalFormatting>
  <conditionalFormatting sqref="A187">
    <cfRule type="duplicateValues" dxfId="350" priority="14"/>
    <cfRule type="duplicateValues" dxfId="349" priority="15"/>
  </conditionalFormatting>
  <conditionalFormatting sqref="A187">
    <cfRule type="duplicateValues" dxfId="348" priority="16"/>
  </conditionalFormatting>
  <conditionalFormatting sqref="A188:A193">
    <cfRule type="duplicateValues" dxfId="347" priority="9"/>
  </conditionalFormatting>
  <conditionalFormatting sqref="A188:A193">
    <cfRule type="duplicateValues" dxfId="346" priority="10"/>
    <cfRule type="duplicateValues" dxfId="345" priority="11"/>
  </conditionalFormatting>
  <conditionalFormatting sqref="A188:A193">
    <cfRule type="duplicateValues" dxfId="344" priority="12"/>
  </conditionalFormatting>
  <conditionalFormatting sqref="A194">
    <cfRule type="duplicateValues" dxfId="343" priority="5"/>
  </conditionalFormatting>
  <conditionalFormatting sqref="A194">
    <cfRule type="duplicateValues" dxfId="342" priority="6"/>
    <cfRule type="duplicateValues" dxfId="341" priority="7"/>
  </conditionalFormatting>
  <conditionalFormatting sqref="A194">
    <cfRule type="duplicateValues" dxfId="340" priority="8"/>
  </conditionalFormatting>
  <conditionalFormatting sqref="A195:A196">
    <cfRule type="duplicateValues" dxfId="339" priority="1"/>
  </conditionalFormatting>
  <conditionalFormatting sqref="A195:A196">
    <cfRule type="duplicateValues" dxfId="338" priority="2"/>
    <cfRule type="duplicateValues" dxfId="337" priority="3"/>
  </conditionalFormatting>
  <conditionalFormatting sqref="A195:A196">
    <cfRule type="duplicateValues" dxfId="336" priority="4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11</v>
      </c>
      <c r="B2" s="23" t="s">
        <v>12</v>
      </c>
      <c r="C2" s="23" t="s">
        <v>10</v>
      </c>
      <c r="D2" s="23" t="s">
        <v>9</v>
      </c>
      <c r="E2" s="23" t="s">
        <v>26</v>
      </c>
    </row>
    <row r="3" spans="1:5" ht="15.75" x14ac:dyDescent="0.25">
      <c r="A3" s="9" t="str">
        <f>Spisok!A7</f>
        <v>Andersone Regina</v>
      </c>
      <c r="B3" s="8">
        <f>Spisok!B7</f>
        <v>0</v>
      </c>
      <c r="C3" s="8">
        <f>Spisok!C7</f>
        <v>2</v>
      </c>
      <c r="D3" s="8" t="str">
        <f>Spisok!D7</f>
        <v>LAT</v>
      </c>
      <c r="E3" s="17"/>
    </row>
    <row r="4" spans="1:5" ht="15.75" x14ac:dyDescent="0.25">
      <c r="A4" s="9" t="str">
        <f>Spisok!A8</f>
        <v>Aston Airi</v>
      </c>
      <c r="B4" s="8">
        <f>Spisok!B8</f>
        <v>0</v>
      </c>
      <c r="C4" s="8">
        <f>Spisok!C8</f>
        <v>2</v>
      </c>
      <c r="D4" s="8" t="str">
        <f>Spisok!D8</f>
        <v>EST</v>
      </c>
      <c r="E4" s="17"/>
    </row>
    <row r="5" spans="1:5" ht="15.75" x14ac:dyDescent="0.25">
      <c r="A5" s="9" t="str">
        <f>Spisok!A9</f>
        <v>Aver Gedi</v>
      </c>
      <c r="B5" s="8" t="str">
        <f>Spisok!B9</f>
        <v>IM</v>
      </c>
      <c r="C5" s="8" t="str">
        <f>Spisok!C9</f>
        <v>NM</v>
      </c>
      <c r="D5" s="8" t="str">
        <f>Spisok!D9</f>
        <v>EST</v>
      </c>
      <c r="E5" s="17"/>
    </row>
    <row r="6" spans="1:5" ht="15.75" x14ac:dyDescent="0.25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str">
        <f>Spisok!A10</f>
        <v>Aver Gerli</v>
      </c>
      <c r="B9" s="8" t="str">
        <f>Spisok!B10</f>
        <v>IGM</v>
      </c>
      <c r="C9" s="8" t="str">
        <f>Spisok!C10</f>
        <v>NM</v>
      </c>
      <c r="D9" s="8" t="str">
        <f>Spisok!D10</f>
        <v>EST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Babra Biruta</v>
      </c>
      <c r="B17" s="8" t="str">
        <f>Spisok!B11</f>
        <v>IM</v>
      </c>
      <c r="C17" s="8" t="str">
        <f>Spisok!C11</f>
        <v>NM</v>
      </c>
      <c r="D17" s="8" t="str">
        <f>Spisok!D11</f>
        <v>LAT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str">
        <f>Spisok!A12</f>
        <v>Bakhmatova Natalia</v>
      </c>
      <c r="B22" s="8">
        <f>Spisok!B12</f>
        <v>0</v>
      </c>
      <c r="C22" s="8">
        <f>Spisok!C12</f>
        <v>2</v>
      </c>
      <c r="D22" s="8" t="str">
        <f>Spisok!D12</f>
        <v>RUS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str">
        <f>Spisok!A13</f>
        <v>Balaka Dace</v>
      </c>
      <c r="B25" s="8">
        <f>Spisok!B13</f>
        <v>0</v>
      </c>
      <c r="C25" s="8" t="str">
        <f>Spisok!C13</f>
        <v>NM</v>
      </c>
      <c r="D25" s="8" t="str">
        <f>Spisok!D13</f>
        <v>LAT</v>
      </c>
      <c r="E25" s="17"/>
    </row>
    <row r="26" spans="1:5" ht="15.75" x14ac:dyDescent="0.25">
      <c r="A26" s="9" t="str">
        <f>Spisok!A14</f>
        <v>Balaka Maija</v>
      </c>
      <c r="B26" s="8" t="str">
        <f>Spisok!B14</f>
        <v>IM</v>
      </c>
      <c r="C26" s="8" t="str">
        <f>Spisok!C14</f>
        <v>GM</v>
      </c>
      <c r="D26" s="8" t="str">
        <f>Spisok!D14</f>
        <v>LAT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str">
        <f>Spisok!A15</f>
        <v>Balode Liga</v>
      </c>
      <c r="B30" s="8">
        <f>Spisok!B15</f>
        <v>0</v>
      </c>
      <c r="C30" s="8">
        <f>Spisok!C15</f>
        <v>0</v>
      </c>
      <c r="D30" s="8" t="str">
        <f>Spisok!D15</f>
        <v>LAT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Spisok!A16</f>
        <v>Balode Vita</v>
      </c>
      <c r="B32" s="8">
        <f>Spisok!B16</f>
        <v>0</v>
      </c>
      <c r="C32" s="8">
        <f>Spisok!C16</f>
        <v>0</v>
      </c>
      <c r="D32" s="8" t="str">
        <f>Spisok!D16</f>
        <v>LAT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str">
        <f>Spisok!A17</f>
        <v>Bashlyaeva Viktoriya</v>
      </c>
      <c r="B34" s="8">
        <f>Spisok!B17</f>
        <v>0</v>
      </c>
      <c r="C34" s="8">
        <f>Spisok!C17</f>
        <v>3</v>
      </c>
      <c r="D34" s="8" t="str">
        <f>Spisok!D17</f>
        <v>RUS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Spisok!A18</f>
        <v>Baumane Laura</v>
      </c>
      <c r="B38" s="8">
        <f>Spisok!B18</f>
        <v>0</v>
      </c>
      <c r="C38" s="8">
        <f>Spisok!C18</f>
        <v>0</v>
      </c>
      <c r="D38" s="8" t="str">
        <f>Spisok!D18</f>
        <v>LAT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str">
        <f>Spisok!A19</f>
        <v xml:space="preserve">Belous Antonina   </v>
      </c>
      <c r="B40" s="8">
        <f>Spisok!B19</f>
        <v>0</v>
      </c>
      <c r="C40" s="8">
        <f>Spisok!C19</f>
        <v>3</v>
      </c>
      <c r="D40" s="8" t="str">
        <f>Spisok!D19</f>
        <v>UKR</v>
      </c>
      <c r="E40" s="17"/>
    </row>
    <row r="41" spans="1:5" ht="15.75" x14ac:dyDescent="0.25">
      <c r="A41" s="9" t="str">
        <f>Spisok!A20</f>
        <v>Bergmane Ilze</v>
      </c>
      <c r="B41" s="8">
        <f>Spisok!B20</f>
        <v>0</v>
      </c>
      <c r="C41" s="8">
        <f>Spisok!C20</f>
        <v>0</v>
      </c>
      <c r="D41" s="8" t="str">
        <f>Spisok!D20</f>
        <v>LAT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Spisok!A21</f>
        <v>Bindemane Maija</v>
      </c>
      <c r="B43" s="8">
        <f>Spisok!B21</f>
        <v>0</v>
      </c>
      <c r="C43" s="8" t="str">
        <f>Spisok!C21</f>
        <v>NM</v>
      </c>
      <c r="D43" s="8" t="str">
        <f>Spisok!D21</f>
        <v>LAT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str">
        <f>Spisok!A22</f>
        <v>Blakis Katherine</v>
      </c>
      <c r="B45" s="8">
        <f>Spisok!B22</f>
        <v>0</v>
      </c>
      <c r="C45" s="8">
        <f>Spisok!C22</f>
        <v>0</v>
      </c>
      <c r="D45" s="8" t="str">
        <f>Spisok!D22</f>
        <v>USA</v>
      </c>
      <c r="E45" s="17"/>
    </row>
    <row r="46" spans="1:5" ht="15.75" x14ac:dyDescent="0.25">
      <c r="A46" s="9" t="str">
        <f>Spisok!A23</f>
        <v>Brante Inara</v>
      </c>
      <c r="B46" s="8" t="str">
        <f>Spisok!B23</f>
        <v>IM</v>
      </c>
      <c r="C46" s="8" t="str">
        <f>Spisok!C23</f>
        <v>GM</v>
      </c>
      <c r="D46" s="8" t="str">
        <f>Spisok!D23</f>
        <v>LAT</v>
      </c>
      <c r="E46" s="17"/>
    </row>
    <row r="47" spans="1:5" ht="15.75" x14ac:dyDescent="0.25">
      <c r="A47" s="9" t="str">
        <f>Spisok!A24</f>
        <v>Cakane Inuta</v>
      </c>
      <c r="B47" s="8">
        <f>Spisok!B24</f>
        <v>0</v>
      </c>
      <c r="C47" s="8">
        <f>Spisok!C24</f>
        <v>3</v>
      </c>
      <c r="D47" s="8" t="str">
        <f>Spisok!D24</f>
        <v>USA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Spisok!A25</f>
        <v>Celmina Maija</v>
      </c>
      <c r="B51" s="8">
        <f>Spisok!B25</f>
        <v>0</v>
      </c>
      <c r="C51" s="8">
        <f>Spisok!C25</f>
        <v>0</v>
      </c>
      <c r="D51" s="8" t="str">
        <f>Spisok!D25</f>
        <v>LAT</v>
      </c>
      <c r="E51" s="17"/>
    </row>
    <row r="52" spans="1:5" ht="15.75" x14ac:dyDescent="0.25">
      <c r="A52" s="9" t="str">
        <f>Spisok!A26</f>
        <v>Cerina Liga</v>
      </c>
      <c r="B52" s="8">
        <f>Spisok!B26</f>
        <v>0</v>
      </c>
      <c r="C52" s="8">
        <f>Spisok!C26</f>
        <v>4</v>
      </c>
      <c r="D52" s="8" t="str">
        <f>Spisok!D26</f>
        <v>USA</v>
      </c>
      <c r="E52" s="17"/>
    </row>
    <row r="53" spans="1:5" ht="15.75" x14ac:dyDescent="0.25">
      <c r="A53" s="9" t="str">
        <f>Spisok!A27</f>
        <v>Cesniece Daiga</v>
      </c>
      <c r="B53" s="8" t="str">
        <f>Spisok!B27</f>
        <v>IM</v>
      </c>
      <c r="C53" s="8">
        <f>Spisok!C27</f>
        <v>0</v>
      </c>
      <c r="D53" s="8" t="str">
        <f>Spisok!D27</f>
        <v>LAT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Spisok!A28</f>
        <v>Chaiko Nadezda</v>
      </c>
      <c r="B55" s="8" t="str">
        <f>Spisok!B28</f>
        <v>IM</v>
      </c>
      <c r="C55" s="8">
        <f>Spisok!C28</f>
        <v>0</v>
      </c>
      <c r="D55" s="8" t="str">
        <f>Spisok!D28</f>
        <v>RUS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Spisok!A29</f>
        <v>Chakle Ilze</v>
      </c>
      <c r="B68" s="8">
        <f>Spisok!B29</f>
        <v>0</v>
      </c>
      <c r="C68" s="8">
        <f>Spisok!C29</f>
        <v>0</v>
      </c>
      <c r="D68" s="8" t="str">
        <f>Spisok!D29</f>
        <v>LAT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str">
        <f>Spisok!A30</f>
        <v>Dabola-Reimane Dace</v>
      </c>
      <c r="B70" s="8">
        <f>Spisok!B30</f>
        <v>0</v>
      </c>
      <c r="C70" s="8">
        <f>Spisok!C30</f>
        <v>4</v>
      </c>
      <c r="D70" s="8" t="str">
        <f>Spisok!D30</f>
        <v>USA</v>
      </c>
      <c r="E70" s="17"/>
    </row>
    <row r="71" spans="1:5" ht="15.75" x14ac:dyDescent="0.25">
      <c r="A71" s="9" t="str">
        <f>Spisok!A31</f>
        <v>Danchul Oksana</v>
      </c>
      <c r="B71" s="8">
        <f>Spisok!B31</f>
        <v>0</v>
      </c>
      <c r="C71" s="8">
        <f>Spisok!C31</f>
        <v>2</v>
      </c>
      <c r="D71" s="8" t="str">
        <f>Spisok!D31</f>
        <v>UKR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Spisok!A32</f>
        <v>Danseva Maria</v>
      </c>
      <c r="B73" s="8">
        <f>Spisok!B32</f>
        <v>0</v>
      </c>
      <c r="C73" s="8">
        <f>Spisok!C32</f>
        <v>4</v>
      </c>
      <c r="D73" s="8" t="str">
        <f>Spisok!D32</f>
        <v>RUS</v>
      </c>
      <c r="E73" s="17"/>
    </row>
    <row r="74" spans="1:5" ht="15.75" x14ac:dyDescent="0.25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Spisok!A33</f>
        <v>Dobenberga Gita</v>
      </c>
      <c r="B76" s="8">
        <f>Spisok!B33</f>
        <v>0</v>
      </c>
      <c r="C76" s="8">
        <f>Spisok!C33</f>
        <v>0</v>
      </c>
      <c r="D76" s="8" t="str">
        <f>Spisok!D33</f>
        <v>LAT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Spisok!A34</f>
        <v>Dziesma Ilze</v>
      </c>
      <c r="B79" s="8">
        <f>Spisok!B34</f>
        <v>0</v>
      </c>
      <c r="C79" s="8" t="str">
        <f>Spisok!C34</f>
        <v>NM</v>
      </c>
      <c r="D79" s="8" t="str">
        <f>Spisok!D34</f>
        <v>LAT</v>
      </c>
      <c r="E79" s="17"/>
    </row>
    <row r="80" spans="1:5" ht="15.75" x14ac:dyDescent="0.25">
      <c r="A80" s="9" t="str">
        <f>Spisok!A35</f>
        <v>Elva Leio</v>
      </c>
      <c r="B80" s="8">
        <f>Spisok!B35</f>
        <v>0</v>
      </c>
      <c r="C80" s="8">
        <f>Spisok!C35</f>
        <v>2</v>
      </c>
      <c r="D80" s="8" t="str">
        <f>Spisok!D35</f>
        <v>EST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str">
        <f>Spisok!A36</f>
        <v>Fedorova Tamara</v>
      </c>
      <c r="B84" s="8">
        <f>Spisok!B36</f>
        <v>0</v>
      </c>
      <c r="C84" s="8">
        <f>Spisok!C36</f>
        <v>4</v>
      </c>
      <c r="D84" s="8" t="str">
        <f>Spisok!D36</f>
        <v>RUS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str">
        <f>Spisok!A37</f>
        <v>Feldmane Vizma</v>
      </c>
      <c r="B88" s="8">
        <f>Spisok!B37</f>
        <v>0</v>
      </c>
      <c r="C88" s="8">
        <f>Spisok!C37</f>
        <v>0</v>
      </c>
      <c r="D88" s="8" t="str">
        <f>Spisok!D37</f>
        <v>LAT</v>
      </c>
      <c r="E88" s="17"/>
    </row>
    <row r="89" spans="1:5" ht="15.75" x14ac:dyDescent="0.25">
      <c r="A89" s="9" t="str">
        <f>Spisok!A38</f>
        <v>Ferraz Iveta</v>
      </c>
      <c r="B89" s="8">
        <f>Spisok!B38</f>
        <v>0</v>
      </c>
      <c r="C89" s="8">
        <f>Spisok!C38</f>
        <v>0</v>
      </c>
      <c r="D89" s="8" t="str">
        <f>Spisok!D38</f>
        <v>USA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str">
        <f>Spisok!A39</f>
        <v>Fjodorova Lolita</v>
      </c>
      <c r="B91" s="8">
        <f>Spisok!B39</f>
        <v>0</v>
      </c>
      <c r="C91" s="8">
        <f>Spisok!C39</f>
        <v>0</v>
      </c>
      <c r="D91" s="8" t="str">
        <f>Spisok!D39</f>
        <v>LAT</v>
      </c>
      <c r="E91" s="17"/>
    </row>
    <row r="92" spans="1:5" ht="15.75" x14ac:dyDescent="0.25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Spisok!A40</f>
        <v>Fomochkina Anastasiya</v>
      </c>
      <c r="B94" s="8">
        <f>Spisok!B40</f>
        <v>0</v>
      </c>
      <c r="C94" s="8">
        <f>Spisok!C40</f>
        <v>3</v>
      </c>
      <c r="D94" s="8" t="str">
        <f>Spisok!D40</f>
        <v>RUS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Spisok!A41</f>
        <v>Freimane Diana</v>
      </c>
      <c r="B96" s="8">
        <f>Spisok!B41</f>
        <v>0</v>
      </c>
      <c r="C96" s="8">
        <f>Spisok!C41</f>
        <v>0</v>
      </c>
      <c r="D96" s="8" t="str">
        <f>Spisok!D41</f>
        <v>LAT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str">
        <f>Spisok!A42</f>
        <v>Freimane Ingrida</v>
      </c>
      <c r="B98" s="8">
        <f>Spisok!B42</f>
        <v>0</v>
      </c>
      <c r="C98" s="8" t="str">
        <f>Spisok!C42</f>
        <v>GM</v>
      </c>
      <c r="D98" s="8" t="str">
        <f>Spisok!D42</f>
        <v>LAT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str">
        <f>Spisok!A43</f>
        <v>Gaile Lilita</v>
      </c>
      <c r="B105" s="8" t="str">
        <f>Spisok!B43</f>
        <v>IGM</v>
      </c>
      <c r="C105" s="8" t="str">
        <f>Spisok!C43</f>
        <v>NM</v>
      </c>
      <c r="D105" s="8" t="str">
        <f>Spisok!D43</f>
        <v>LAT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Spisok!A44</f>
        <v>Galaktionova Natalya</v>
      </c>
      <c r="B108" s="8">
        <f>Spisok!B44</f>
        <v>0</v>
      </c>
      <c r="C108" s="8">
        <f>Spisok!C44</f>
        <v>3</v>
      </c>
      <c r="D108" s="8" t="str">
        <f>Spisok!D44</f>
        <v>RUS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str">
        <f>Spisok!A45</f>
        <v>Gerling Juliane</v>
      </c>
      <c r="B111" s="8">
        <f>Spisok!B45</f>
        <v>0</v>
      </c>
      <c r="C111" s="8">
        <f>Spisok!C45</f>
        <v>4</v>
      </c>
      <c r="D111" s="8" t="str">
        <f>Spisok!D45</f>
        <v>GER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Spisok!A46</f>
        <v>Grandane Laura</v>
      </c>
      <c r="B122" s="8">
        <f>Spisok!B46</f>
        <v>0</v>
      </c>
      <c r="C122" s="8">
        <f>Spisok!C46</f>
        <v>0</v>
      </c>
      <c r="D122" s="8" t="str">
        <f>Spisok!D46</f>
        <v>LAT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Spisok!A47</f>
        <v>Grigorjeva Daina</v>
      </c>
      <c r="B126" s="8">
        <f>Spisok!B47</f>
        <v>0</v>
      </c>
      <c r="C126" s="8">
        <f>Spisok!C47</f>
        <v>0</v>
      </c>
      <c r="D126" s="8" t="str">
        <f>Spisok!D47</f>
        <v>LAT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str">
        <f>Spisok!A48</f>
        <v>Habel Alica</v>
      </c>
      <c r="B128" s="8">
        <f>Spisok!B48</f>
        <v>0</v>
      </c>
      <c r="C128" s="8">
        <f>Spisok!C48</f>
        <v>4</v>
      </c>
      <c r="D128" s="8" t="str">
        <f>Spisok!D48</f>
        <v>GER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Spisok!A49</f>
        <v xml:space="preserve">Heerdes Barbel </v>
      </c>
      <c r="B133" s="8">
        <f>Spisok!B49</f>
        <v>0</v>
      </c>
      <c r="C133" s="8">
        <f>Spisok!C49</f>
        <v>2</v>
      </c>
      <c r="D133" s="8" t="str">
        <f>Spisok!D49</f>
        <v>GER</v>
      </c>
      <c r="E133" s="17"/>
    </row>
    <row r="134" spans="1:5" ht="15.75" x14ac:dyDescent="0.25">
      <c r="A134" s="9" t="str">
        <f>Spisok!A50</f>
        <v>Homjakova Margarita</v>
      </c>
      <c r="B134" s="8">
        <f>Spisok!B50</f>
        <v>0</v>
      </c>
      <c r="C134" s="8">
        <f>Spisok!C50</f>
        <v>4</v>
      </c>
      <c r="D134" s="8" t="str">
        <f>Spisok!D50</f>
        <v>BLR</v>
      </c>
      <c r="E134" s="17"/>
    </row>
    <row r="135" spans="1:5" ht="15.75" x14ac:dyDescent="0.25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str">
        <f>Spisok!A51</f>
        <v>Hunt Ene</v>
      </c>
      <c r="B137" s="8">
        <f>Spisok!B51</f>
        <v>0</v>
      </c>
      <c r="C137" s="8">
        <f>Spisok!C51</f>
        <v>1</v>
      </c>
      <c r="D137" s="8" t="str">
        <f>Spisok!D51</f>
        <v>EST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Spisok!A52</f>
        <v>Indrane Ilona</v>
      </c>
      <c r="B139" s="8">
        <f>Spisok!B52</f>
        <v>0</v>
      </c>
      <c r="C139" s="8" t="str">
        <f>Spisok!C52</f>
        <v>NM</v>
      </c>
      <c r="D139" s="8" t="str">
        <f>Spisok!D52</f>
        <v>LAT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str">
        <f>Spisok!A53</f>
        <v>Ivina Anastasiya</v>
      </c>
      <c r="B142" s="8">
        <f>Spisok!B53</f>
        <v>0</v>
      </c>
      <c r="C142" s="8">
        <f>Spisok!C53</f>
        <v>0</v>
      </c>
      <c r="D142" s="8" t="str">
        <f>Spisok!D53</f>
        <v>RUS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Spisok!A54</f>
        <v>Ivina Irena</v>
      </c>
      <c r="B144" s="8" t="str">
        <f>Spisok!B54</f>
        <v>IM</v>
      </c>
      <c r="C144" s="8">
        <f>Spisok!C54</f>
        <v>2</v>
      </c>
      <c r="D144" s="8" t="str">
        <f>Spisok!D54</f>
        <v>RUS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str">
        <f>Spisok!A55</f>
        <v>Izbasha Ilze</v>
      </c>
      <c r="B146" s="8">
        <f>Spisok!B55</f>
        <v>0</v>
      </c>
      <c r="C146" s="8">
        <f>Spisok!C55</f>
        <v>0</v>
      </c>
      <c r="D146" s="8" t="str">
        <f>Spisok!D55</f>
        <v>LAT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Spisok!A56</f>
        <v>Janite Eva</v>
      </c>
      <c r="B148" s="8">
        <f>Spisok!B56</f>
        <v>0</v>
      </c>
      <c r="C148" s="8">
        <f>Spisok!C56</f>
        <v>0</v>
      </c>
      <c r="D148" s="8" t="str">
        <f>Spisok!D56</f>
        <v>LAT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str">
        <f>Spisok!A57</f>
        <v>Jokiniemi Siina</v>
      </c>
      <c r="B150" s="8">
        <f>Spisok!B57</f>
        <v>0</v>
      </c>
      <c r="C150" s="8">
        <f>Spisok!C57</f>
        <v>0</v>
      </c>
      <c r="D150" s="8" t="str">
        <f>Spisok!D57</f>
        <v>EST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Spisok!A58</f>
        <v>Kalinina Oksana</v>
      </c>
      <c r="B157" s="8">
        <f>Spisok!B58</f>
        <v>0</v>
      </c>
      <c r="C157" s="8">
        <f>Spisok!C58</f>
        <v>0</v>
      </c>
      <c r="D157" s="8" t="str">
        <f>Spisok!D58</f>
        <v>ENG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Spisok!A59</f>
        <v>Kalnina Taube Pegija</v>
      </c>
      <c r="B161" s="8">
        <f>Spisok!B59</f>
        <v>0</v>
      </c>
      <c r="C161" s="8">
        <f>Spisok!C59</f>
        <v>4</v>
      </c>
      <c r="D161" s="8" t="str">
        <f>Spisok!D59</f>
        <v>USA</v>
      </c>
      <c r="E161" s="17"/>
    </row>
    <row r="162" spans="1:5" ht="15.75" x14ac:dyDescent="0.25">
      <c r="A162" s="9" t="str">
        <f>Spisok!A60</f>
        <v>Kaminskaya Anastasiya</v>
      </c>
      <c r="B162" s="8" t="str">
        <f>Spisok!B60</f>
        <v>IM</v>
      </c>
      <c r="C162" s="8" t="str">
        <f>Spisok!C60</f>
        <v>NM</v>
      </c>
      <c r="D162" s="8" t="str">
        <f>Spisok!D60</f>
        <v>UKR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str">
        <f>Spisok!A61</f>
        <v>Kasevali Airiin</v>
      </c>
      <c r="B164" s="8">
        <f>Spisok!B61</f>
        <v>0</v>
      </c>
      <c r="C164" s="8">
        <f>Spisok!C61</f>
        <v>0</v>
      </c>
      <c r="D164" s="8" t="str">
        <f>Spisok!D61</f>
        <v>LAT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str">
        <f>Spisok!A62</f>
        <v>Kelle Megija</v>
      </c>
      <c r="B170" s="8">
        <f>Spisok!B62</f>
        <v>0</v>
      </c>
      <c r="C170" s="8">
        <f>Spisok!C62</f>
        <v>0</v>
      </c>
      <c r="D170" s="8" t="str">
        <f>Spisok!D62</f>
        <v>LAT</v>
      </c>
      <c r="E170" s="17"/>
    </row>
    <row r="171" spans="1:5" ht="15.75" x14ac:dyDescent="0.25">
      <c r="A171" s="9" t="str">
        <f>Spisok!A63</f>
        <v>Kemere Karina</v>
      </c>
      <c r="B171" s="8">
        <f>Spisok!B63</f>
        <v>0</v>
      </c>
      <c r="C171" s="8">
        <f>Spisok!C63</f>
        <v>0</v>
      </c>
      <c r="D171" s="8" t="str">
        <f>Spisok!D63</f>
        <v>LAT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str">
        <f>Spisok!A64</f>
        <v>Kesenfelde Janina</v>
      </c>
      <c r="B173" s="8" t="str">
        <f>Spisok!B64</f>
        <v>IGM</v>
      </c>
      <c r="C173" s="8" t="str">
        <f>Spisok!C64</f>
        <v>GM</v>
      </c>
      <c r="D173" s="8" t="str">
        <f>Spisok!D64</f>
        <v>LAT</v>
      </c>
      <c r="E173" s="17"/>
    </row>
    <row r="174" spans="1:5" ht="15.75" x14ac:dyDescent="0.25">
      <c r="A174" s="9" t="str">
        <f>Spisok!A65</f>
        <v>Khan Zane</v>
      </c>
      <c r="B174" s="8">
        <f>Spisok!B65</f>
        <v>0</v>
      </c>
      <c r="C174" s="8">
        <f>Spisok!C65</f>
        <v>4</v>
      </c>
      <c r="D174" s="8" t="str">
        <f>Spisok!D65</f>
        <v>USA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Spisok!A66</f>
        <v>Khasanova Irina</v>
      </c>
      <c r="B176" s="8">
        <f>Spisok!B66</f>
        <v>0</v>
      </c>
      <c r="C176" s="8">
        <f>Spisok!C66</f>
        <v>0</v>
      </c>
      <c r="D176" s="8" t="str">
        <f>Spisok!D66</f>
        <v>RUS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75" x14ac:dyDescent="0.25">
      <c r="A184" s="9" t="str">
        <f>Spisok!A67</f>
        <v>Khrulkova Valentina</v>
      </c>
      <c r="B184" s="8">
        <f>Spisok!B67</f>
        <v>0</v>
      </c>
      <c r="C184" s="8">
        <f>Spisok!C67</f>
        <v>0</v>
      </c>
      <c r="D184" s="8" t="str">
        <f>Spisok!D67</f>
        <v>RUS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Spisok!A68</f>
        <v>Klimask Lille</v>
      </c>
      <c r="B187" s="8">
        <f>Spisok!B68</f>
        <v>0</v>
      </c>
      <c r="C187" s="8">
        <f>Spisok!C68</f>
        <v>2</v>
      </c>
      <c r="D187" s="8" t="str">
        <f>Spisok!D68</f>
        <v>EST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str">
        <f>Spisok!A69</f>
        <v>Klykina Alena</v>
      </c>
      <c r="B189" s="8">
        <f>Spisok!B69</f>
        <v>0</v>
      </c>
      <c r="C189" s="8">
        <f>Spisok!C69</f>
        <v>1</v>
      </c>
      <c r="D189" s="8" t="str">
        <f>Spisok!D69</f>
        <v>BLR</v>
      </c>
      <c r="E189" s="17"/>
    </row>
    <row r="190" spans="1:5" ht="15.75" x14ac:dyDescent="0.25">
      <c r="A190" s="9" t="str">
        <f>Spisok!A70</f>
        <v>Kochieva Angela</v>
      </c>
      <c r="B190" s="8">
        <f>Spisok!B70</f>
        <v>0</v>
      </c>
      <c r="C190" s="8">
        <f>Spisok!C70</f>
        <v>0</v>
      </c>
      <c r="D190" s="8" t="str">
        <f>Spisok!D70</f>
        <v>USA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Spisok!A71</f>
        <v>Kojalovicha Ilona</v>
      </c>
      <c r="B196" s="8">
        <f>Spisok!B71</f>
        <v>0</v>
      </c>
      <c r="C196" s="8">
        <f>Spisok!C71</f>
        <v>0</v>
      </c>
      <c r="D196" s="8" t="str">
        <f>Spisok!D71</f>
        <v>USA</v>
      </c>
      <c r="E196" s="17"/>
    </row>
    <row r="197" spans="1:5" ht="15.75" x14ac:dyDescent="0.25">
      <c r="A197" s="9" t="str">
        <f>Spisok!A72</f>
        <v>Kovalonoka Jelena</v>
      </c>
      <c r="B197" s="8">
        <f>Spisok!B72</f>
        <v>0</v>
      </c>
      <c r="C197" s="8">
        <f>Spisok!C72</f>
        <v>0</v>
      </c>
      <c r="D197" s="8" t="str">
        <f>Spisok!D72</f>
        <v>POL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Spisok!A73</f>
        <v xml:space="preserve">Krapp Solvita </v>
      </c>
      <c r="B201" s="8">
        <f>Spisok!B73</f>
        <v>0</v>
      </c>
      <c r="C201" s="8">
        <f>Spisok!C73</f>
        <v>4</v>
      </c>
      <c r="D201" s="8" t="str">
        <f>Spisok!D73</f>
        <v>GER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Spisok!A74</f>
        <v>Krastina Liana</v>
      </c>
      <c r="B204" s="8" t="str">
        <f>Spisok!B74</f>
        <v>IGM</v>
      </c>
      <c r="C204" s="8" t="str">
        <f>Spisok!C74</f>
        <v>NM</v>
      </c>
      <c r="D204" s="8" t="str">
        <f>Spisok!D74</f>
        <v>LAT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Spisok!A75</f>
        <v>Kraule Dzintra</v>
      </c>
      <c r="B215" s="8" t="str">
        <f>Spisok!B75</f>
        <v>IM</v>
      </c>
      <c r="C215" s="8" t="str">
        <f>Spisok!C75</f>
        <v>GM</v>
      </c>
      <c r="D215" s="8" t="str">
        <f>Spisok!D75</f>
        <v>LAT</v>
      </c>
      <c r="E215" s="17"/>
    </row>
    <row r="216" spans="1:5" ht="15.75" x14ac:dyDescent="0.25">
      <c r="A216" s="9" t="str">
        <f>Spisok!A76</f>
        <v xml:space="preserve">Kravets Kristina </v>
      </c>
      <c r="B216" s="8">
        <f>Spisok!B76</f>
        <v>0</v>
      </c>
      <c r="C216" s="8">
        <f>Spisok!C76</f>
        <v>4</v>
      </c>
      <c r="D216" s="8" t="str">
        <f>Spisok!D76</f>
        <v>RUS</v>
      </c>
      <c r="E216" s="17"/>
    </row>
    <row r="217" spans="1:5" ht="15.75" x14ac:dyDescent="0.25">
      <c r="A217" s="9" t="str">
        <f>Spisok!A77</f>
        <v>Krischuka Dina</v>
      </c>
      <c r="B217" s="8">
        <f>Spisok!B77</f>
        <v>0</v>
      </c>
      <c r="C217" s="8">
        <f>Spisok!C77</f>
        <v>0</v>
      </c>
      <c r="D217" s="8" t="str">
        <f>Spisok!D77</f>
        <v>LAT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Spisok!A78</f>
        <v>Kunc Svetlana</v>
      </c>
      <c r="B219" s="8">
        <f>Spisok!B78</f>
        <v>0</v>
      </c>
      <c r="C219" s="8">
        <f>Spisok!C78</f>
        <v>0</v>
      </c>
      <c r="D219" s="8" t="str">
        <f>Spisok!D78</f>
        <v>POL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str">
        <f>Spisok!A79</f>
        <v>Kuts Tatiana</v>
      </c>
      <c r="B222" s="8">
        <f>Spisok!B79</f>
        <v>0</v>
      </c>
      <c r="C222" s="8">
        <f>Spisok!C79</f>
        <v>0</v>
      </c>
      <c r="D222" s="8" t="str">
        <f>Spisok!D79</f>
        <v>RUS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str">
        <f>Spisok!A80</f>
        <v>Kuzmina Viktoria</v>
      </c>
      <c r="B235" s="8">
        <f>Spisok!B80</f>
        <v>0</v>
      </c>
      <c r="C235" s="8">
        <f>Spisok!C80</f>
        <v>0</v>
      </c>
      <c r="D235" s="8" t="str">
        <f>Spisok!D80</f>
        <v>RUS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str">
        <f>Spisok!A81</f>
        <v>Laanela Taimi</v>
      </c>
      <c r="B241" s="8">
        <f>Spisok!B81</f>
        <v>0</v>
      </c>
      <c r="C241" s="8" t="str">
        <f>Spisok!C81</f>
        <v>NM</v>
      </c>
      <c r="D241" s="8" t="str">
        <f>Spisok!D81</f>
        <v>EST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Spisok!A82</f>
        <v>Lace Ilze</v>
      </c>
      <c r="B249" s="8" t="str">
        <f>Spisok!B82</f>
        <v>IM</v>
      </c>
      <c r="C249" s="8" t="str">
        <f>Spisok!C82</f>
        <v>GM</v>
      </c>
      <c r="D249" s="8" t="str">
        <f>Spisok!D82</f>
        <v>LAT</v>
      </c>
      <c r="E249" s="17"/>
    </row>
    <row r="250" spans="1:5" ht="15.75" x14ac:dyDescent="0.25">
      <c r="A250" s="9" t="str">
        <f>Spisok!A83</f>
        <v>Lanto Anneli</v>
      </c>
      <c r="B250" s="8">
        <f>Spisok!B83</f>
        <v>0</v>
      </c>
      <c r="C250" s="8">
        <f>Spisok!C83</f>
        <v>0</v>
      </c>
      <c r="D250" s="8" t="str">
        <f>Spisok!D83</f>
        <v>EST</v>
      </c>
      <c r="E250" s="17"/>
    </row>
    <row r="251" spans="1:5" ht="15.75" x14ac:dyDescent="0.25">
      <c r="A251" s="9" t="str">
        <f>Spisok!A84</f>
        <v>Laugale Lauma</v>
      </c>
      <c r="B251" s="8">
        <f>Spisok!B84</f>
        <v>0</v>
      </c>
      <c r="C251" s="8">
        <f>Spisok!C84</f>
        <v>2</v>
      </c>
      <c r="D251" s="8" t="str">
        <f>Spisok!D84</f>
        <v>LAT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str">
        <f>Spisok!A85</f>
        <v>Leikarte Biruta</v>
      </c>
      <c r="B258" s="8">
        <f>Spisok!B85</f>
        <v>0</v>
      </c>
      <c r="C258" s="8">
        <f>Spisok!C85</f>
        <v>0</v>
      </c>
      <c r="D258" s="8" t="str">
        <f>Spisok!D85</f>
        <v>LAT</v>
      </c>
      <c r="E258" s="17"/>
    </row>
    <row r="259" spans="1:5" ht="15.75" x14ac:dyDescent="0.25">
      <c r="A259" s="9" t="str">
        <f>Spisok!A86</f>
        <v>Leimane Dzintra</v>
      </c>
      <c r="B259" s="8">
        <f>Spisok!B86</f>
        <v>0</v>
      </c>
      <c r="C259" s="8" t="str">
        <f>Spisok!C86</f>
        <v>NM</v>
      </c>
      <c r="D259" s="8" t="str">
        <f>Spisok!D86</f>
        <v>LAT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str">
        <f>Spisok!A87</f>
        <v>Leite Liga</v>
      </c>
      <c r="B261" s="8">
        <f>Spisok!B87</f>
        <v>0</v>
      </c>
      <c r="C261" s="8">
        <f>Spisok!C87</f>
        <v>0</v>
      </c>
      <c r="D261" s="8" t="str">
        <f>Spisok!D87</f>
        <v>LAT</v>
      </c>
      <c r="E261" s="17"/>
    </row>
    <row r="262" spans="1:5" ht="15.75" x14ac:dyDescent="0.25">
      <c r="A262" s="9" t="str">
        <f>Spisok!A88</f>
        <v>Leja Anita</v>
      </c>
      <c r="B262" s="8">
        <f>Spisok!B88</f>
        <v>0</v>
      </c>
      <c r="C262" s="8" t="str">
        <f>Spisok!C88</f>
        <v>NM</v>
      </c>
      <c r="D262" s="8" t="str">
        <f>Spisok!D88</f>
        <v>LAT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Spisok!A89</f>
        <v>Lello Annele</v>
      </c>
      <c r="B270" s="8">
        <f>Spisok!B89</f>
        <v>0</v>
      </c>
      <c r="C270" s="8" t="str">
        <f>Spisok!C89</f>
        <v>NM</v>
      </c>
      <c r="D270" s="8" t="str">
        <f>Spisok!D89</f>
        <v>EST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Spisok!A90</f>
        <v>Lemkina Silvija</v>
      </c>
      <c r="B273" s="8">
        <f>Spisok!B90</f>
        <v>0</v>
      </c>
      <c r="C273" s="8" t="str">
        <f>Spisok!C90</f>
        <v>NM</v>
      </c>
      <c r="D273" s="8" t="str">
        <f>Spisok!D90</f>
        <v>LAT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Spisok!A91</f>
        <v>Lepilina Ludmila</v>
      </c>
      <c r="B275" s="8">
        <f>Spisok!B91</f>
        <v>0</v>
      </c>
      <c r="C275" s="8">
        <f>Spisok!C91</f>
        <v>2</v>
      </c>
      <c r="D275" s="8" t="str">
        <f>Spisok!D91</f>
        <v>RUS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75" x14ac:dyDescent="0.25">
      <c r="A278" s="9" t="str">
        <f>Spisok!A92</f>
        <v>Letuchaya Tatiana</v>
      </c>
      <c r="B278" s="8">
        <f>Spisok!B92</f>
        <v>0</v>
      </c>
      <c r="C278" s="8">
        <f>Spisok!C92</f>
        <v>3</v>
      </c>
      <c r="D278" s="8" t="str">
        <f>Spisok!D92</f>
        <v>RUS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75" x14ac:dyDescent="0.25">
      <c r="A282" s="9" t="str">
        <f>Spisok!A93</f>
        <v>Lijapina Marina</v>
      </c>
      <c r="B282" s="8">
        <f>Spisok!B93</f>
        <v>0</v>
      </c>
      <c r="C282" s="8">
        <f>Spisok!C93</f>
        <v>3</v>
      </c>
      <c r="D282" s="8" t="str">
        <f>Spisok!D93</f>
        <v>RUS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Spisok!A94</f>
        <v>Lobanova Julija</v>
      </c>
      <c r="B284" s="8">
        <f>Spisok!B94</f>
        <v>0</v>
      </c>
      <c r="C284" s="8" t="str">
        <f>Spisok!C94</f>
        <v>CM</v>
      </c>
      <c r="D284" s="8" t="str">
        <f>Spisok!D94</f>
        <v>EST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Spisok!A95</f>
        <v>Lugovskoja Ludmila</v>
      </c>
      <c r="B289" s="8">
        <f>Spisok!B95</f>
        <v>0</v>
      </c>
      <c r="C289" s="8" t="str">
        <f>Spisok!C95</f>
        <v>CM</v>
      </c>
      <c r="D289" s="8" t="str">
        <f>Spisok!D95</f>
        <v>LAT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str">
        <f>Spisok!A96</f>
        <v>Machleit Kim</v>
      </c>
      <c r="B292" s="8">
        <f>Spisok!B96</f>
        <v>0</v>
      </c>
      <c r="C292" s="8">
        <f>Spisok!C96</f>
        <v>0</v>
      </c>
      <c r="D292" s="8" t="str">
        <f>Spisok!D96</f>
        <v>USA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Spisok!A97</f>
        <v>Maleeva Ekaterina</v>
      </c>
      <c r="B296" s="8">
        <f>Spisok!B97</f>
        <v>0</v>
      </c>
      <c r="C296" s="8">
        <f>Spisok!C97</f>
        <v>4</v>
      </c>
      <c r="D296" s="8" t="str">
        <f>Spisok!D97</f>
        <v>RUS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str">
        <f>Spisok!A98</f>
        <v>Malmberg Oie</v>
      </c>
      <c r="B298" s="8">
        <f>Spisok!B98</f>
        <v>0</v>
      </c>
      <c r="C298" s="8">
        <f>Spisok!C98</f>
        <v>0</v>
      </c>
      <c r="D298" s="8" t="str">
        <f>Spisok!D98</f>
        <v>EST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str">
        <f>Spisok!A99</f>
        <v>Meel Taimi</v>
      </c>
      <c r="B301" s="8">
        <f>Spisok!B99</f>
        <v>0</v>
      </c>
      <c r="C301" s="8" t="str">
        <f>Spisok!C99</f>
        <v>NM</v>
      </c>
      <c r="D301" s="8" t="str">
        <f>Spisok!D99</f>
        <v>EST</v>
      </c>
      <c r="E301" s="17"/>
    </row>
    <row r="302" spans="1:5" ht="15.75" x14ac:dyDescent="0.25">
      <c r="A302" s="9" t="str">
        <f>Spisok!A100</f>
        <v>Melko Lauma</v>
      </c>
      <c r="B302" s="8">
        <f>Spisok!B100</f>
        <v>0</v>
      </c>
      <c r="C302" s="8">
        <f>Spisok!C100</f>
        <v>0</v>
      </c>
      <c r="D302" s="8" t="str">
        <f>Spisok!D100</f>
        <v>LAT</v>
      </c>
      <c r="E302" s="17"/>
    </row>
    <row r="303" spans="1:5" ht="15.75" x14ac:dyDescent="0.25">
      <c r="A303" s="9" t="str">
        <f>Spisok!A101</f>
        <v>Melko Lelde</v>
      </c>
      <c r="B303" s="8">
        <f>Spisok!B101</f>
        <v>0</v>
      </c>
      <c r="C303" s="8">
        <f>Spisok!C101</f>
        <v>0</v>
      </c>
      <c r="D303" s="8" t="str">
        <f>Spisok!D101</f>
        <v>LAT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str">
        <f>Spisok!A102</f>
        <v>Melnikova Tatjana</v>
      </c>
      <c r="B306" s="8">
        <f>Spisok!B102</f>
        <v>0</v>
      </c>
      <c r="C306" s="8">
        <f>Spisok!C102</f>
        <v>2</v>
      </c>
      <c r="D306" s="8" t="str">
        <f>Spisok!D102</f>
        <v>RUS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Spisok!A103</f>
        <v>Meshcheriakova Taisiia</v>
      </c>
      <c r="B308" s="8">
        <f>Spisok!B103</f>
        <v>0</v>
      </c>
      <c r="C308" s="8">
        <f>Spisok!C103</f>
        <v>0</v>
      </c>
      <c r="D308" s="8" t="str">
        <f>Spisok!D103</f>
        <v>RUS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str">
        <f>Spisok!A104</f>
        <v>Mesilane Anne-Grete</v>
      </c>
      <c r="B311" s="8">
        <f>Spisok!B104</f>
        <v>0</v>
      </c>
      <c r="C311" s="8">
        <f>Spisok!C104</f>
        <v>2</v>
      </c>
      <c r="D311" s="8" t="str">
        <f>Spisok!D104</f>
        <v>EST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Spisok!A105</f>
        <v>Milevskaja Svetlana</v>
      </c>
      <c r="B314" s="8">
        <f>Spisok!B105</f>
        <v>0</v>
      </c>
      <c r="C314" s="8" t="str">
        <f>Spisok!C105</f>
        <v>CM</v>
      </c>
      <c r="D314" s="8" t="str">
        <f>Spisok!D105</f>
        <v>EST</v>
      </c>
      <c r="E314" s="17"/>
    </row>
    <row r="315" spans="1:5" ht="15.75" x14ac:dyDescent="0.25">
      <c r="A315" s="9" t="str">
        <f>Spisok!A106</f>
        <v>More Inara</v>
      </c>
      <c r="B315" s="8">
        <f>Spisok!B106</f>
        <v>0</v>
      </c>
      <c r="C315" s="8">
        <f>Spisok!C106</f>
        <v>0</v>
      </c>
      <c r="D315" s="8" t="str">
        <f>Spisok!D106</f>
        <v>LAT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str">
        <f>Spisok!A107</f>
        <v>Murniece Gunta</v>
      </c>
      <c r="B319" s="8">
        <f>Spisok!B107</f>
        <v>0</v>
      </c>
      <c r="C319" s="8" t="str">
        <f>Spisok!C107</f>
        <v>CM</v>
      </c>
      <c r="D319" s="8" t="str">
        <f>Spisok!D107</f>
        <v>LAT</v>
      </c>
      <c r="E319" s="17"/>
    </row>
    <row r="320" spans="1:5" ht="15.75" x14ac:dyDescent="0.25">
      <c r="A320" s="9" t="str">
        <f>Spisok!A108</f>
        <v>Murniece Inese</v>
      </c>
      <c r="B320" s="8">
        <f>Spisok!B108</f>
        <v>0</v>
      </c>
      <c r="C320" s="8">
        <f>Spisok!C108</f>
        <v>2</v>
      </c>
      <c r="D320" s="8" t="str">
        <f>Spisok!D108</f>
        <v>LAT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75" x14ac:dyDescent="0.25">
      <c r="A327" s="9" t="str">
        <f>Spisok!A109</f>
        <v>Nastevicha Iveta</v>
      </c>
      <c r="B327" s="8" t="str">
        <f>Spisok!B109</f>
        <v>IM</v>
      </c>
      <c r="C327" s="8">
        <f>Spisok!C109</f>
        <v>2</v>
      </c>
      <c r="D327" s="8" t="str">
        <f>Spisok!D109</f>
        <v>LAT</v>
      </c>
      <c r="E327" s="17"/>
    </row>
    <row r="328" spans="1:5" ht="15.75" x14ac:dyDescent="0.25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str">
        <f>Spisok!A110</f>
        <v>Nefedova Polina</v>
      </c>
      <c r="B336" s="8">
        <f>Spisok!B110</f>
        <v>0</v>
      </c>
      <c r="C336" s="8">
        <f>Spisok!C110</f>
        <v>3</v>
      </c>
      <c r="D336" s="8" t="str">
        <f>Spisok!D110</f>
        <v>RUS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Spisok!A111</f>
        <v>Nekrasova Arina</v>
      </c>
      <c r="B338" s="8">
        <f>Spisok!B111</f>
        <v>0</v>
      </c>
      <c r="C338" s="8">
        <f>Spisok!C111</f>
        <v>0</v>
      </c>
      <c r="D338" s="8" t="str">
        <f>Spisok!D111</f>
        <v>RUS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Spisok!A112</f>
        <v>Nesterovich Ludmila</v>
      </c>
      <c r="B344" s="8">
        <f>Spisok!B112</f>
        <v>0</v>
      </c>
      <c r="C344" s="8">
        <f>Spisok!C112</f>
        <v>4</v>
      </c>
      <c r="D344" s="8" t="str">
        <f>Spisok!D112</f>
        <v>BLR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Spisok!A113</f>
        <v>Nestore Velga</v>
      </c>
      <c r="B347" s="8" t="str">
        <f>Spisok!B113</f>
        <v>IGM</v>
      </c>
      <c r="C347" s="8" t="str">
        <f>Spisok!C113</f>
        <v>GM</v>
      </c>
      <c r="D347" s="8" t="str">
        <f>Spisok!D113</f>
        <v>LAT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str">
        <f>Spisok!A114</f>
        <v>Nikitina Svetlana</v>
      </c>
      <c r="B349" s="8">
        <f>Spisok!B114</f>
        <v>0</v>
      </c>
      <c r="C349" s="8">
        <f>Spisok!C114</f>
        <v>3</v>
      </c>
      <c r="D349" s="8" t="str">
        <f>Spisok!D114</f>
        <v>BLR</v>
      </c>
      <c r="E349" s="17"/>
    </row>
    <row r="350" spans="1:5" ht="15.75" x14ac:dyDescent="0.25">
      <c r="A350" s="9" t="str">
        <f>Spisok!A115</f>
        <v>Nikolaeva Natalja</v>
      </c>
      <c r="B350" s="8">
        <f>Spisok!B115</f>
        <v>0</v>
      </c>
      <c r="C350" s="8">
        <f>Spisok!C115</f>
        <v>3</v>
      </c>
      <c r="D350" s="8" t="str">
        <f>Spisok!D115</f>
        <v>UKR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Spisok!A116</f>
        <v>Nou Mae</v>
      </c>
      <c r="B355" s="8" t="str">
        <f>Spisok!B116</f>
        <v>IGM</v>
      </c>
      <c r="C355" s="8" t="str">
        <f>Spisok!C116</f>
        <v>CM</v>
      </c>
      <c r="D355" s="8" t="str">
        <f>Spisok!D116</f>
        <v>EST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Spisok!A117</f>
        <v>Olejnik Alena</v>
      </c>
      <c r="B361" s="8">
        <f>Spisok!B117</f>
        <v>0</v>
      </c>
      <c r="C361" s="8">
        <f>Spisok!C117</f>
        <v>0</v>
      </c>
      <c r="D361" s="8" t="str">
        <f>Spisok!D117</f>
        <v>RUS</v>
      </c>
      <c r="E361" s="17"/>
    </row>
    <row r="362" spans="1:5" ht="15.75" x14ac:dyDescent="0.25">
      <c r="A362" s="9" t="str">
        <f>Spisok!A118</f>
        <v>Osha Aiva</v>
      </c>
      <c r="B362" s="8">
        <f>Spisok!B118</f>
        <v>0</v>
      </c>
      <c r="C362" s="8">
        <f>Spisok!C118</f>
        <v>0</v>
      </c>
      <c r="D362" s="8" t="str">
        <f>Spisok!D118</f>
        <v>LAT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str">
        <f>Spisok!A119</f>
        <v>Osokina Tatjana</v>
      </c>
      <c r="B365" s="8">
        <f>Spisok!B119</f>
        <v>0</v>
      </c>
      <c r="C365" s="8" t="str">
        <f>Spisok!D119</f>
        <v>EST</v>
      </c>
      <c r="D365" s="8">
        <f>Spisok!E119</f>
        <v>1606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str">
        <f>Spisok!A120</f>
        <v>Ozola Ingrida</v>
      </c>
      <c r="B370" s="8">
        <f>Spisok!B120</f>
        <v>0</v>
      </c>
      <c r="C370" s="8" t="str">
        <f>Spisok!D120</f>
        <v>LAT</v>
      </c>
      <c r="D370" s="8">
        <f>Spisok!E120</f>
        <v>1613</v>
      </c>
      <c r="E370" s="17"/>
    </row>
    <row r="371" spans="1:5" ht="15.75" x14ac:dyDescent="0.25">
      <c r="A371" s="9" t="str">
        <f>Spisok!A121</f>
        <v>Paberza Marite</v>
      </c>
      <c r="B371" s="8" t="str">
        <f>Spisok!B121</f>
        <v>IGM</v>
      </c>
      <c r="C371" s="8" t="str">
        <f>Spisok!D121</f>
        <v>LAT</v>
      </c>
      <c r="D371" s="8">
        <f>Spisok!E121</f>
        <v>1879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str">
        <f>Spisok!A122</f>
        <v>Paparde Evija</v>
      </c>
      <c r="B378" s="8" t="str">
        <f>Spisok!B122</f>
        <v>IGM</v>
      </c>
      <c r="C378" s="8" t="str">
        <f>Spisok!D122</f>
        <v>LAT</v>
      </c>
      <c r="D378" s="8">
        <f>Spisok!E122</f>
        <v>1967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Spisok!A123</f>
        <v>Partel Laura-Liis</v>
      </c>
      <c r="B383" s="8">
        <f>Spisok!B123</f>
        <v>0</v>
      </c>
      <c r="C383" s="8" t="str">
        <f>Spisok!D123</f>
        <v>EST</v>
      </c>
      <c r="D383" s="8">
        <f>Spisok!E123</f>
        <v>1447.2821692354219</v>
      </c>
      <c r="E383" s="17"/>
    </row>
    <row r="384" spans="1:5" ht="15.75" x14ac:dyDescent="0.25">
      <c r="A384" s="9" t="str">
        <f>Spisok!A124</f>
        <v>Pecha Sandra</v>
      </c>
      <c r="B384" s="8">
        <f>Spisok!B124</f>
        <v>0</v>
      </c>
      <c r="C384" s="8" t="str">
        <f>Spisok!D124</f>
        <v>LAT</v>
      </c>
      <c r="D384" s="8">
        <f>Spisok!E124</f>
        <v>1379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Spisok!A125</f>
        <v>Perehramova Zinaida</v>
      </c>
      <c r="B388" s="8">
        <f>Spisok!B125</f>
        <v>0</v>
      </c>
      <c r="C388" s="8" t="str">
        <f>Spisok!D125</f>
        <v>RUS</v>
      </c>
      <c r="D388" s="8">
        <f>Spisok!E125</f>
        <v>1453.6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Spisok!A126</f>
        <v>Petrova Tatiana</v>
      </c>
      <c r="B390" s="8">
        <f>Spisok!B126</f>
        <v>0</v>
      </c>
      <c r="C390" s="8" t="str">
        <f>Spisok!D126</f>
        <v>RUS</v>
      </c>
      <c r="D390" s="8">
        <f>Spisok!E126</f>
        <v>1166.554414732901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335" priority="3"/>
  </conditionalFormatting>
  <conditionalFormatting sqref="A2">
    <cfRule type="duplicateValues" dxfId="334" priority="1766"/>
  </conditionalFormatting>
  <conditionalFormatting sqref="A2:A391">
    <cfRule type="duplicateValues" dxfId="333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workbookViewId="0">
      <pane ySplit="1" topLeftCell="A182" activePane="bottomLeft" state="frozen"/>
      <selection pane="bottomLeft" activeCell="K2" sqref="K2:K191"/>
    </sheetView>
  </sheetViews>
  <sheetFormatPr defaultRowHeight="15" x14ac:dyDescent="0.25"/>
  <cols>
    <col min="1" max="1" width="24.28515625" bestFit="1" customWidth="1"/>
    <col min="2" max="2" width="11.42578125" style="34" customWidth="1"/>
    <col min="3" max="11" width="11.28515625" style="34" customWidth="1"/>
  </cols>
  <sheetData>
    <row r="1" spans="1:11" ht="42" customHeight="1" x14ac:dyDescent="0.25">
      <c r="A1" s="23" t="s">
        <v>11</v>
      </c>
      <c r="B1" s="50">
        <v>42736</v>
      </c>
      <c r="C1" s="50">
        <v>42791</v>
      </c>
      <c r="D1" s="50">
        <v>42813</v>
      </c>
      <c r="E1" s="50">
        <v>42875</v>
      </c>
      <c r="F1" s="50">
        <v>42896</v>
      </c>
      <c r="G1" s="50">
        <v>42917</v>
      </c>
      <c r="H1" s="50">
        <v>42938</v>
      </c>
      <c r="I1" s="50">
        <v>42966</v>
      </c>
      <c r="J1" s="50">
        <v>43008</v>
      </c>
      <c r="K1" s="50">
        <v>43064</v>
      </c>
    </row>
    <row r="2" spans="1:11" ht="15.75" x14ac:dyDescent="0.25">
      <c r="A2" s="9" t="s">
        <v>229</v>
      </c>
      <c r="B2" s="52">
        <v>1671.0000576416001</v>
      </c>
      <c r="C2" s="52">
        <v>1671.0000576416001</v>
      </c>
      <c r="D2" s="52">
        <v>1671.0000576416001</v>
      </c>
      <c r="E2" s="52">
        <v>1671.0000576416001</v>
      </c>
      <c r="F2" s="52">
        <v>1671.0000576416001</v>
      </c>
      <c r="G2" s="52">
        <v>1671.0000576416001</v>
      </c>
      <c r="H2" s="52">
        <v>1671.0000576416001</v>
      </c>
      <c r="I2" s="52">
        <v>1671.0000576416001</v>
      </c>
      <c r="J2" s="52">
        <v>1671.0000576416001</v>
      </c>
      <c r="K2" s="52">
        <v>1671.0000576416001</v>
      </c>
    </row>
    <row r="3" spans="1:11" s="34" customFormat="1" ht="15.75" x14ac:dyDescent="0.25">
      <c r="A3" s="9" t="s">
        <v>30</v>
      </c>
      <c r="B3" s="52">
        <v>1600</v>
      </c>
      <c r="C3" s="52">
        <v>1600</v>
      </c>
      <c r="D3" s="52">
        <v>1600</v>
      </c>
      <c r="E3" s="52">
        <v>1600</v>
      </c>
      <c r="F3" s="52">
        <v>1600</v>
      </c>
      <c r="G3" s="52">
        <v>1600</v>
      </c>
      <c r="H3" s="52">
        <v>1600</v>
      </c>
      <c r="I3" s="52">
        <v>1600</v>
      </c>
      <c r="J3" s="52">
        <v>1600</v>
      </c>
      <c r="K3" s="52">
        <v>1600</v>
      </c>
    </row>
    <row r="4" spans="1:11" s="34" customFormat="1" ht="15.75" x14ac:dyDescent="0.25">
      <c r="A4" s="9" t="s">
        <v>31</v>
      </c>
      <c r="B4" s="52">
        <v>1957.2550230860531</v>
      </c>
      <c r="C4" s="52">
        <v>1957.2550230860531</v>
      </c>
      <c r="D4" s="52">
        <v>1957.2550230860531</v>
      </c>
      <c r="E4" s="52">
        <v>1957.2550230860531</v>
      </c>
      <c r="F4" s="52">
        <v>1957.2550230860531</v>
      </c>
      <c r="G4" s="52">
        <v>1957.2550230860531</v>
      </c>
      <c r="H4" s="52">
        <v>1957.2550230860531</v>
      </c>
      <c r="I4" s="52">
        <v>1957.2550230860531</v>
      </c>
      <c r="J4" s="52">
        <v>1957.2550230860531</v>
      </c>
      <c r="K4" s="52">
        <v>1957.2550230860531</v>
      </c>
    </row>
    <row r="5" spans="1:11" s="34" customFormat="1" ht="15.75" x14ac:dyDescent="0.25">
      <c r="A5" s="9" t="s">
        <v>32</v>
      </c>
      <c r="B5" s="52">
        <v>2180.6609063276369</v>
      </c>
      <c r="C5" s="52">
        <v>2180.6609063276369</v>
      </c>
      <c r="D5" s="52">
        <v>2180.6609063276369</v>
      </c>
      <c r="E5" s="52">
        <v>2180.6609063276369</v>
      </c>
      <c r="F5" s="52">
        <v>2180.6609063276369</v>
      </c>
      <c r="G5" s="52">
        <v>2114.389613921257</v>
      </c>
      <c r="H5" s="52">
        <v>2125</v>
      </c>
      <c r="I5" s="52">
        <v>2118</v>
      </c>
      <c r="J5" s="52">
        <v>2118</v>
      </c>
      <c r="K5" s="52">
        <v>2068</v>
      </c>
    </row>
    <row r="6" spans="1:11" s="34" customFormat="1" ht="15.75" x14ac:dyDescent="0.25">
      <c r="A6" s="9" t="s">
        <v>33</v>
      </c>
      <c r="B6" s="52">
        <v>1757.0723249471775</v>
      </c>
      <c r="C6" s="52">
        <v>1757.0723249471775</v>
      </c>
      <c r="D6" s="52">
        <v>1757.0723249471775</v>
      </c>
      <c r="E6" s="52">
        <v>1757.0723249471775</v>
      </c>
      <c r="F6" s="52">
        <v>1757.0723249471775</v>
      </c>
      <c r="G6" s="52">
        <v>1757.0723249471775</v>
      </c>
      <c r="H6" s="52">
        <v>1771</v>
      </c>
      <c r="I6" s="52">
        <v>1771</v>
      </c>
      <c r="J6" s="52">
        <v>1771</v>
      </c>
      <c r="K6" s="52">
        <v>1771</v>
      </c>
    </row>
    <row r="7" spans="1:11" s="34" customFormat="1" ht="15.75" x14ac:dyDescent="0.25">
      <c r="A7" s="9" t="s">
        <v>249</v>
      </c>
      <c r="B7" s="52">
        <v>1658.9022952799717</v>
      </c>
      <c r="C7" s="52">
        <v>1658.9022952799717</v>
      </c>
      <c r="D7" s="52">
        <v>1658.9022952799717</v>
      </c>
      <c r="E7" s="52">
        <v>1658.9022952799717</v>
      </c>
      <c r="F7" s="52">
        <v>1658.9022952799717</v>
      </c>
      <c r="G7" s="52">
        <v>1658.9022952799717</v>
      </c>
      <c r="H7" s="52">
        <v>1658.9022952799717</v>
      </c>
      <c r="I7" s="52">
        <v>1658.9022952799717</v>
      </c>
      <c r="J7" s="52">
        <v>1658.9022952799717</v>
      </c>
      <c r="K7" s="52">
        <v>1658.9022952799717</v>
      </c>
    </row>
    <row r="8" spans="1:11" s="34" customFormat="1" ht="15.75" x14ac:dyDescent="0.25">
      <c r="A8" s="9" t="s">
        <v>34</v>
      </c>
      <c r="B8" s="52">
        <v>1907.8678623474616</v>
      </c>
      <c r="C8" s="52">
        <v>1907.8678623474616</v>
      </c>
      <c r="D8" s="52">
        <v>1907.8678623474616</v>
      </c>
      <c r="E8" s="52">
        <v>1907.8678623474616</v>
      </c>
      <c r="F8" s="52">
        <v>1907.8678623474616</v>
      </c>
      <c r="G8" s="52">
        <v>1907.8678623474616</v>
      </c>
      <c r="H8" s="52">
        <v>1907.8678623474616</v>
      </c>
      <c r="I8" s="52">
        <v>1907.8678623474616</v>
      </c>
      <c r="J8" s="52">
        <v>1907.8678623474616</v>
      </c>
      <c r="K8" s="52">
        <v>1907.8678623474616</v>
      </c>
    </row>
    <row r="9" spans="1:11" s="34" customFormat="1" ht="15.75" x14ac:dyDescent="0.25">
      <c r="A9" s="9" t="s">
        <v>35</v>
      </c>
      <c r="B9" s="52">
        <v>2083.2057678076876</v>
      </c>
      <c r="C9" s="52">
        <v>2083.2057678076876</v>
      </c>
      <c r="D9" s="52">
        <v>2083.2057678076876</v>
      </c>
      <c r="E9" s="52">
        <v>2083.2057678076876</v>
      </c>
      <c r="F9" s="52">
        <v>2083.2057678076876</v>
      </c>
      <c r="G9" s="52">
        <v>2083.2057678076876</v>
      </c>
      <c r="H9" s="52">
        <v>2083.2057678076876</v>
      </c>
      <c r="I9" s="52">
        <v>2083.2057678076876</v>
      </c>
      <c r="J9" s="52">
        <v>2083.2057678076876</v>
      </c>
      <c r="K9" s="52">
        <v>1997</v>
      </c>
    </row>
    <row r="10" spans="1:11" s="34" customFormat="1" ht="15.75" x14ac:dyDescent="0.25">
      <c r="A10" s="9" t="s">
        <v>294</v>
      </c>
      <c r="B10" s="52">
        <v>1261.9996154858636</v>
      </c>
      <c r="C10" s="52">
        <v>1261.9996154858636</v>
      </c>
      <c r="D10" s="52">
        <v>1261.9996154858636</v>
      </c>
      <c r="E10" s="52">
        <v>1261.9996154858636</v>
      </c>
      <c r="F10" s="52">
        <v>1261.9996154858636</v>
      </c>
      <c r="G10" s="52">
        <v>1261.9996154858636</v>
      </c>
      <c r="H10" s="52">
        <v>1309</v>
      </c>
      <c r="I10" s="52">
        <v>1309</v>
      </c>
      <c r="J10" s="52">
        <v>1309</v>
      </c>
      <c r="K10" s="52">
        <v>1390</v>
      </c>
    </row>
    <row r="11" spans="1:11" s="34" customFormat="1" ht="15.75" x14ac:dyDescent="0.25">
      <c r="A11" s="9" t="s">
        <v>36</v>
      </c>
      <c r="B11" s="52">
        <v>1330.7983196081423</v>
      </c>
      <c r="C11" s="52">
        <v>1330.7983196081423</v>
      </c>
      <c r="D11" s="52">
        <v>1330.7983196081423</v>
      </c>
      <c r="E11" s="52">
        <v>1330.7983196081423</v>
      </c>
      <c r="F11" s="52">
        <v>1330.7983196081423</v>
      </c>
      <c r="G11" s="52">
        <v>1330.7983196081423</v>
      </c>
      <c r="H11" s="52">
        <v>1330.7983196081423</v>
      </c>
      <c r="I11" s="52">
        <v>1407</v>
      </c>
      <c r="J11" s="52">
        <v>1407</v>
      </c>
      <c r="K11" s="52">
        <v>1495</v>
      </c>
    </row>
    <row r="12" spans="1:11" s="34" customFormat="1" ht="15.75" x14ac:dyDescent="0.25">
      <c r="A12" s="9" t="s">
        <v>37</v>
      </c>
      <c r="B12" s="52">
        <v>1546.8800067386665</v>
      </c>
      <c r="C12" s="52">
        <v>1546.8800067386665</v>
      </c>
      <c r="D12" s="52">
        <v>1546.8800067386665</v>
      </c>
      <c r="E12" s="52">
        <v>1546.8800067386665</v>
      </c>
      <c r="F12" s="52">
        <v>1546.8800067386665</v>
      </c>
      <c r="G12" s="52">
        <v>1546.8800067386665</v>
      </c>
      <c r="H12" s="52">
        <v>1546.8800067386665</v>
      </c>
      <c r="I12" s="52">
        <v>1546.8800067386665</v>
      </c>
      <c r="J12" s="52">
        <v>1546.8800067386665</v>
      </c>
      <c r="K12" s="52">
        <v>1546.8800067386665</v>
      </c>
    </row>
    <row r="13" spans="1:11" s="34" customFormat="1" ht="15.75" x14ac:dyDescent="0.25">
      <c r="A13" s="9" t="s">
        <v>282</v>
      </c>
      <c r="B13" s="52">
        <v>1288.8043905698864</v>
      </c>
      <c r="C13" s="52">
        <v>1288.8043905698864</v>
      </c>
      <c r="D13" s="52">
        <v>1288.8043905698864</v>
      </c>
      <c r="E13" s="52">
        <v>1288.8043905698864</v>
      </c>
      <c r="F13" s="52">
        <v>1288.8043905698864</v>
      </c>
      <c r="G13" s="52">
        <v>1288.8043905698864</v>
      </c>
      <c r="H13" s="52">
        <v>1326</v>
      </c>
      <c r="I13" s="52">
        <v>1356</v>
      </c>
      <c r="J13" s="52">
        <v>1356</v>
      </c>
      <c r="K13" s="52">
        <v>1356</v>
      </c>
    </row>
    <row r="14" spans="1:11" s="34" customFormat="1" ht="15.75" x14ac:dyDescent="0.25">
      <c r="A14" s="9" t="s">
        <v>38</v>
      </c>
      <c r="B14" s="52">
        <v>1400</v>
      </c>
      <c r="C14" s="52">
        <v>1400</v>
      </c>
      <c r="D14" s="52">
        <v>1400</v>
      </c>
      <c r="E14" s="52">
        <v>1400</v>
      </c>
      <c r="F14" s="52">
        <v>1400</v>
      </c>
      <c r="G14" s="52">
        <v>1400</v>
      </c>
      <c r="H14" s="52">
        <v>1400</v>
      </c>
      <c r="I14" s="52">
        <v>1400</v>
      </c>
      <c r="J14" s="52">
        <v>1400</v>
      </c>
      <c r="K14" s="52">
        <v>1400</v>
      </c>
    </row>
    <row r="15" spans="1:11" s="34" customFormat="1" ht="15.75" x14ac:dyDescent="0.25">
      <c r="A15" s="9" t="s">
        <v>39</v>
      </c>
      <c r="B15" s="52">
        <v>1186.8876700758617</v>
      </c>
      <c r="C15" s="52">
        <v>1186.8876700758617</v>
      </c>
      <c r="D15" s="52">
        <v>1186.8876700758617</v>
      </c>
      <c r="E15" s="52">
        <v>1186.8876700758617</v>
      </c>
      <c r="F15" s="52">
        <v>1186.8876700758617</v>
      </c>
      <c r="G15" s="52">
        <v>1186.8876700758617</v>
      </c>
      <c r="H15" s="52">
        <v>1186.8876700758617</v>
      </c>
      <c r="I15" s="52">
        <v>1186.8876700758617</v>
      </c>
      <c r="J15" s="52">
        <v>1186.8876700758617</v>
      </c>
      <c r="K15" s="52">
        <v>1186.8876700758617</v>
      </c>
    </row>
    <row r="16" spans="1:11" s="34" customFormat="1" ht="15.75" x14ac:dyDescent="0.25">
      <c r="A16" s="9" t="s">
        <v>40</v>
      </c>
      <c r="B16" s="52">
        <v>2000</v>
      </c>
      <c r="C16" s="52">
        <v>2000</v>
      </c>
      <c r="D16" s="52">
        <v>2000</v>
      </c>
      <c r="E16" s="52">
        <v>2000</v>
      </c>
      <c r="F16" s="52">
        <v>2000</v>
      </c>
      <c r="G16" s="52">
        <v>2000</v>
      </c>
      <c r="H16" s="52">
        <v>2000</v>
      </c>
      <c r="I16" s="52">
        <v>2000</v>
      </c>
      <c r="J16" s="52">
        <v>2000</v>
      </c>
      <c r="K16" s="52">
        <v>1938</v>
      </c>
    </row>
    <row r="17" spans="1:11" s="34" customFormat="1" ht="15.75" x14ac:dyDescent="0.25">
      <c r="A17" s="9" t="s">
        <v>217</v>
      </c>
      <c r="B17" s="52">
        <v>1173</v>
      </c>
      <c r="C17" s="52">
        <v>1173</v>
      </c>
      <c r="D17" s="52">
        <v>1173</v>
      </c>
      <c r="E17" s="52">
        <v>1173</v>
      </c>
      <c r="F17" s="52">
        <v>1173</v>
      </c>
      <c r="G17" s="52">
        <v>1173</v>
      </c>
      <c r="H17" s="52">
        <v>1173</v>
      </c>
      <c r="I17" s="52">
        <v>1173</v>
      </c>
      <c r="J17" s="52">
        <v>1173</v>
      </c>
      <c r="K17" s="52">
        <v>1173</v>
      </c>
    </row>
    <row r="18" spans="1:11" s="34" customFormat="1" ht="15.75" x14ac:dyDescent="0.25">
      <c r="A18" s="9" t="s">
        <v>41</v>
      </c>
      <c r="B18" s="52">
        <v>2191.8594313699023</v>
      </c>
      <c r="C18" s="52">
        <v>2191.8594313699023</v>
      </c>
      <c r="D18" s="52">
        <v>2191.8594313699023</v>
      </c>
      <c r="E18" s="52">
        <v>2191.8594313699023</v>
      </c>
      <c r="F18" s="52">
        <v>2191.8594313699023</v>
      </c>
      <c r="G18" s="52">
        <v>2191.8594313699023</v>
      </c>
      <c r="H18" s="52">
        <v>2099</v>
      </c>
      <c r="I18" s="52">
        <v>2099</v>
      </c>
      <c r="J18" s="52">
        <v>2099</v>
      </c>
      <c r="K18" s="52">
        <v>2099</v>
      </c>
    </row>
    <row r="19" spans="1:11" s="34" customFormat="1" ht="15.75" x14ac:dyDescent="0.25">
      <c r="A19" s="9" t="s">
        <v>42</v>
      </c>
      <c r="B19" s="52">
        <v>1313</v>
      </c>
      <c r="C19" s="52">
        <v>1313</v>
      </c>
      <c r="D19" s="52">
        <v>1313</v>
      </c>
      <c r="E19" s="52">
        <v>1313</v>
      </c>
      <c r="F19" s="52">
        <v>1313</v>
      </c>
      <c r="G19" s="52">
        <v>1313</v>
      </c>
      <c r="H19" s="52">
        <v>1313</v>
      </c>
      <c r="I19" s="52">
        <v>1313</v>
      </c>
      <c r="J19" s="52">
        <v>1313</v>
      </c>
      <c r="K19" s="52">
        <v>1313</v>
      </c>
    </row>
    <row r="20" spans="1:11" s="34" customFormat="1" ht="15.75" x14ac:dyDescent="0.25">
      <c r="A20" s="9" t="s">
        <v>258</v>
      </c>
      <c r="B20" s="52">
        <v>1241.3324625740754</v>
      </c>
      <c r="C20" s="52">
        <v>1247.7483106526711</v>
      </c>
      <c r="D20" s="52">
        <v>1247.7483106526711</v>
      </c>
      <c r="E20" s="52">
        <v>1247.7483106526711</v>
      </c>
      <c r="F20" s="52">
        <v>1247.7483106526711</v>
      </c>
      <c r="G20" s="52">
        <v>1247.7483106526711</v>
      </c>
      <c r="H20" s="52">
        <v>1247.7483106526711</v>
      </c>
      <c r="I20" s="52">
        <v>1247.7483106526711</v>
      </c>
      <c r="J20" s="52">
        <v>1247.7483106526711</v>
      </c>
      <c r="K20" s="52">
        <v>1247.7483106526711</v>
      </c>
    </row>
    <row r="21" spans="1:11" s="34" customFormat="1" ht="15.75" x14ac:dyDescent="0.25">
      <c r="A21" s="9" t="s">
        <v>43</v>
      </c>
      <c r="B21" s="52">
        <v>1200</v>
      </c>
      <c r="C21" s="52">
        <v>1200</v>
      </c>
      <c r="D21" s="52">
        <v>1200</v>
      </c>
      <c r="E21" s="52">
        <v>1200</v>
      </c>
      <c r="F21" s="52">
        <v>1200</v>
      </c>
      <c r="G21" s="52">
        <v>1200</v>
      </c>
      <c r="H21" s="52">
        <v>1200</v>
      </c>
      <c r="I21" s="52">
        <v>1200</v>
      </c>
      <c r="J21" s="52">
        <v>1200</v>
      </c>
      <c r="K21" s="52">
        <v>1200</v>
      </c>
    </row>
    <row r="22" spans="1:11" s="34" customFormat="1" ht="15.75" x14ac:dyDescent="0.25">
      <c r="A22" s="9" t="s">
        <v>292</v>
      </c>
      <c r="B22" s="52">
        <v>2200</v>
      </c>
      <c r="C22" s="52">
        <v>2200</v>
      </c>
      <c r="D22" s="52">
        <v>2200</v>
      </c>
      <c r="E22" s="52">
        <v>2200</v>
      </c>
      <c r="F22" s="52">
        <v>2200</v>
      </c>
      <c r="G22" s="52">
        <v>2200</v>
      </c>
      <c r="H22" s="52">
        <v>2200</v>
      </c>
      <c r="I22" s="52">
        <v>2200</v>
      </c>
      <c r="J22" s="52">
        <v>2200</v>
      </c>
      <c r="K22" s="52">
        <v>2200</v>
      </c>
    </row>
    <row r="23" spans="1:11" s="34" customFormat="1" ht="15.75" x14ac:dyDescent="0.25">
      <c r="A23" s="9" t="s">
        <v>350</v>
      </c>
      <c r="B23" s="66">
        <v>1575.1873902313391</v>
      </c>
      <c r="C23" s="66">
        <v>1575.1873902313391</v>
      </c>
      <c r="D23" s="52">
        <v>1579.0959516979433</v>
      </c>
      <c r="E23" s="52">
        <v>1563.6537085234786</v>
      </c>
      <c r="F23" s="52">
        <v>1539.1073540481889</v>
      </c>
      <c r="G23" s="52">
        <v>1539.1073540481889</v>
      </c>
      <c r="H23" s="52">
        <v>1539.1073540481889</v>
      </c>
      <c r="I23" s="52">
        <v>1539.1073540481889</v>
      </c>
      <c r="J23" s="52">
        <v>1532.7522738172627</v>
      </c>
      <c r="K23" s="52">
        <v>1548</v>
      </c>
    </row>
    <row r="24" spans="1:11" s="34" customFormat="1" ht="15.75" x14ac:dyDescent="0.25">
      <c r="A24" s="9" t="s">
        <v>340</v>
      </c>
      <c r="B24" s="52">
        <v>1611.7576006298027</v>
      </c>
      <c r="C24" s="52">
        <v>1611.7576006298027</v>
      </c>
      <c r="D24" s="52">
        <v>1611.7576006298027</v>
      </c>
      <c r="E24" s="52">
        <v>1628.5659901497008</v>
      </c>
      <c r="F24" s="52">
        <v>1628.5659901497008</v>
      </c>
      <c r="G24" s="52">
        <v>1628.5659901497008</v>
      </c>
      <c r="H24" s="52">
        <v>1628.5659901497008</v>
      </c>
      <c r="I24" s="52">
        <v>1628.5659901497008</v>
      </c>
      <c r="J24" s="52">
        <v>1628.5659901497008</v>
      </c>
      <c r="K24" s="52">
        <v>1650</v>
      </c>
    </row>
    <row r="25" spans="1:11" s="34" customFormat="1" ht="15.75" x14ac:dyDescent="0.25">
      <c r="A25" s="9" t="s">
        <v>44</v>
      </c>
      <c r="B25" s="52">
        <v>1200</v>
      </c>
      <c r="C25" s="52">
        <v>1200</v>
      </c>
      <c r="D25" s="52">
        <v>1200</v>
      </c>
      <c r="E25" s="52">
        <v>1200</v>
      </c>
      <c r="F25" s="52">
        <v>1200</v>
      </c>
      <c r="G25" s="52">
        <v>1200</v>
      </c>
      <c r="H25" s="52">
        <v>1200</v>
      </c>
      <c r="I25" s="52">
        <v>1200</v>
      </c>
      <c r="J25" s="52">
        <v>1200</v>
      </c>
      <c r="K25" s="52">
        <v>1200</v>
      </c>
    </row>
    <row r="26" spans="1:11" s="34" customFormat="1" ht="15.75" x14ac:dyDescent="0.25">
      <c r="A26" s="9" t="s">
        <v>45</v>
      </c>
      <c r="B26" s="52">
        <v>1600</v>
      </c>
      <c r="C26" s="52">
        <v>1600</v>
      </c>
      <c r="D26" s="52">
        <v>1600</v>
      </c>
      <c r="E26" s="52">
        <v>1600</v>
      </c>
      <c r="F26" s="52">
        <v>1600</v>
      </c>
      <c r="G26" s="52">
        <v>1600</v>
      </c>
      <c r="H26" s="52">
        <v>1600</v>
      </c>
      <c r="I26" s="52">
        <v>1600</v>
      </c>
      <c r="J26" s="52">
        <v>1600</v>
      </c>
      <c r="K26" s="52">
        <v>1600</v>
      </c>
    </row>
    <row r="27" spans="1:11" s="34" customFormat="1" ht="15.75" x14ac:dyDescent="0.25">
      <c r="A27" s="9" t="s">
        <v>46</v>
      </c>
      <c r="B27" s="52">
        <v>1200</v>
      </c>
      <c r="C27" s="52">
        <v>1200</v>
      </c>
      <c r="D27" s="52">
        <v>1200</v>
      </c>
      <c r="E27" s="52">
        <v>1200</v>
      </c>
      <c r="F27" s="52">
        <v>1200</v>
      </c>
      <c r="G27" s="52">
        <v>1200</v>
      </c>
      <c r="H27" s="52">
        <v>1200</v>
      </c>
      <c r="I27" s="52">
        <v>1200</v>
      </c>
      <c r="J27" s="52">
        <v>1200</v>
      </c>
      <c r="K27" s="52">
        <v>1200</v>
      </c>
    </row>
    <row r="28" spans="1:11" s="34" customFormat="1" ht="15.75" x14ac:dyDescent="0.25">
      <c r="A28" s="14" t="s">
        <v>379</v>
      </c>
      <c r="B28" s="52"/>
      <c r="C28" s="52"/>
      <c r="D28" s="52"/>
      <c r="E28" s="52"/>
      <c r="F28" s="52"/>
      <c r="G28" s="52"/>
      <c r="H28" s="52"/>
      <c r="I28" s="52"/>
      <c r="J28" s="52">
        <v>1400</v>
      </c>
      <c r="K28" s="52">
        <v>1456</v>
      </c>
    </row>
    <row r="29" spans="1:11" s="34" customFormat="1" ht="15.75" x14ac:dyDescent="0.25">
      <c r="A29" s="9" t="s">
        <v>47</v>
      </c>
      <c r="B29" s="52">
        <v>1828.1238680080462</v>
      </c>
      <c r="C29" s="52">
        <v>1828.1238680080462</v>
      </c>
      <c r="D29" s="52">
        <v>1828.1238680080462</v>
      </c>
      <c r="E29" s="52">
        <v>1828.1238680080462</v>
      </c>
      <c r="F29" s="52">
        <v>1828.1238680080462</v>
      </c>
      <c r="G29" s="52">
        <v>1828.1238680080462</v>
      </c>
      <c r="H29" s="52">
        <v>1828.1238680080462</v>
      </c>
      <c r="I29" s="52">
        <v>1828.1238680080462</v>
      </c>
      <c r="J29" s="52">
        <v>1828.1238680080462</v>
      </c>
      <c r="K29" s="52">
        <v>1828.1238680080462</v>
      </c>
    </row>
    <row r="30" spans="1:11" s="34" customFormat="1" ht="15.75" x14ac:dyDescent="0.25">
      <c r="A30" s="9" t="s">
        <v>276</v>
      </c>
      <c r="B30" s="52">
        <v>1542.1614125943238</v>
      </c>
      <c r="C30" s="52">
        <v>1542.1614125943238</v>
      </c>
      <c r="D30" s="52">
        <v>1542.1614125943238</v>
      </c>
      <c r="E30" s="52">
        <v>1542.1614125943238</v>
      </c>
      <c r="F30" s="52">
        <v>1542.1614125943238</v>
      </c>
      <c r="G30" s="52">
        <v>1542.1614125943238</v>
      </c>
      <c r="H30" s="52">
        <v>1542.1614125943238</v>
      </c>
      <c r="I30" s="52">
        <v>1542.1614125943238</v>
      </c>
      <c r="J30" s="52">
        <v>1464.6863095901906</v>
      </c>
      <c r="K30" s="52">
        <v>1464.6863095901906</v>
      </c>
    </row>
    <row r="31" spans="1:11" s="34" customFormat="1" ht="15.75" x14ac:dyDescent="0.25">
      <c r="A31" s="9" t="s">
        <v>48</v>
      </c>
      <c r="B31" s="52">
        <v>1200</v>
      </c>
      <c r="C31" s="52">
        <v>1200</v>
      </c>
      <c r="D31" s="52">
        <v>1200</v>
      </c>
      <c r="E31" s="52">
        <v>1200</v>
      </c>
      <c r="F31" s="52">
        <v>1200</v>
      </c>
      <c r="G31" s="52">
        <v>1200</v>
      </c>
      <c r="H31" s="52">
        <v>1200</v>
      </c>
      <c r="I31" s="52">
        <v>1200</v>
      </c>
      <c r="J31" s="52">
        <v>1200</v>
      </c>
      <c r="K31" s="52">
        <v>1200</v>
      </c>
    </row>
    <row r="32" spans="1:11" s="34" customFormat="1" ht="15.75" x14ac:dyDescent="0.25">
      <c r="A32" s="9" t="s">
        <v>365</v>
      </c>
      <c r="B32" s="52"/>
      <c r="C32" s="52"/>
      <c r="D32" s="52"/>
      <c r="E32" s="52"/>
      <c r="F32" s="52"/>
      <c r="G32" s="52">
        <v>1200</v>
      </c>
      <c r="H32" s="52">
        <v>1256</v>
      </c>
      <c r="I32" s="52">
        <v>1256</v>
      </c>
      <c r="J32" s="52">
        <v>1256</v>
      </c>
      <c r="K32" s="52">
        <v>1256</v>
      </c>
    </row>
    <row r="33" spans="1:11" s="34" customFormat="1" ht="15.75" x14ac:dyDescent="0.25">
      <c r="A33" s="9" t="s">
        <v>216</v>
      </c>
      <c r="B33" s="52">
        <v>1193</v>
      </c>
      <c r="C33" s="52">
        <v>1193</v>
      </c>
      <c r="D33" s="52">
        <v>1193</v>
      </c>
      <c r="E33" s="52">
        <v>1193</v>
      </c>
      <c r="F33" s="52">
        <v>1193</v>
      </c>
      <c r="G33" s="52">
        <v>1193</v>
      </c>
      <c r="H33" s="52">
        <v>1193</v>
      </c>
      <c r="I33" s="52">
        <v>1193</v>
      </c>
      <c r="J33" s="52">
        <v>1193</v>
      </c>
      <c r="K33" s="52">
        <v>1193</v>
      </c>
    </row>
    <row r="34" spans="1:11" s="34" customFormat="1" ht="15.75" x14ac:dyDescent="0.25">
      <c r="A34" s="9" t="s">
        <v>49</v>
      </c>
      <c r="B34" s="52">
        <v>1200</v>
      </c>
      <c r="C34" s="52">
        <v>1200</v>
      </c>
      <c r="D34" s="52">
        <v>1200</v>
      </c>
      <c r="E34" s="52">
        <v>1200</v>
      </c>
      <c r="F34" s="52">
        <v>1200</v>
      </c>
      <c r="G34" s="52">
        <v>1200</v>
      </c>
      <c r="H34" s="52">
        <v>1200</v>
      </c>
      <c r="I34" s="52">
        <v>1200</v>
      </c>
      <c r="J34" s="52">
        <v>1200</v>
      </c>
      <c r="K34" s="52">
        <v>1200</v>
      </c>
    </row>
    <row r="35" spans="1:11" s="34" customFormat="1" ht="15.75" x14ac:dyDescent="0.25">
      <c r="A35" s="9" t="s">
        <v>50</v>
      </c>
      <c r="B35" s="52">
        <v>1420.0199748726445</v>
      </c>
      <c r="C35" s="52">
        <v>1420.0199748726445</v>
      </c>
      <c r="D35" s="52">
        <v>1420.0199748726445</v>
      </c>
      <c r="E35" s="52">
        <v>1420.0199748726445</v>
      </c>
      <c r="F35" s="52">
        <v>1455.5917467920424</v>
      </c>
      <c r="G35" s="52">
        <v>1455.5917467920424</v>
      </c>
      <c r="H35" s="52">
        <v>1455.5917467920424</v>
      </c>
      <c r="I35" s="52">
        <v>1455.5917467920424</v>
      </c>
      <c r="J35" s="52">
        <v>1455.5917467920424</v>
      </c>
      <c r="K35" s="52">
        <v>1455.5917467920424</v>
      </c>
    </row>
    <row r="36" spans="1:11" s="34" customFormat="1" ht="15.75" x14ac:dyDescent="0.25">
      <c r="A36" s="9" t="s">
        <v>281</v>
      </c>
      <c r="B36" s="52">
        <v>1782.9834637140252</v>
      </c>
      <c r="C36" s="52">
        <v>1782.9834637140252</v>
      </c>
      <c r="D36" s="52">
        <v>1782.9834637140252</v>
      </c>
      <c r="E36" s="52">
        <v>1782.9834637140252</v>
      </c>
      <c r="F36" s="52">
        <v>1782.9834637140252</v>
      </c>
      <c r="G36" s="52">
        <v>1782.9834637140252</v>
      </c>
      <c r="H36" s="52">
        <v>1782</v>
      </c>
      <c r="I36" s="52">
        <v>1782</v>
      </c>
      <c r="J36" s="52">
        <v>1782</v>
      </c>
      <c r="K36" s="52">
        <v>1782</v>
      </c>
    </row>
    <row r="37" spans="1:11" s="34" customFormat="1" ht="15.75" x14ac:dyDescent="0.25">
      <c r="A37" s="9" t="s">
        <v>51</v>
      </c>
      <c r="B37" s="52">
        <v>2245.8092146102554</v>
      </c>
      <c r="C37" s="52">
        <v>2245.8092146102554</v>
      </c>
      <c r="D37" s="52">
        <v>2245.8092146102554</v>
      </c>
      <c r="E37" s="52">
        <v>2245.8092146102554</v>
      </c>
      <c r="F37" s="52">
        <v>2245.8092146102554</v>
      </c>
      <c r="G37" s="52">
        <v>2245.8092146102554</v>
      </c>
      <c r="H37" s="52">
        <v>2245.8092146102554</v>
      </c>
      <c r="I37" s="52">
        <v>2245.8092146102554</v>
      </c>
      <c r="J37" s="52">
        <v>2245.8092146102554</v>
      </c>
      <c r="K37" s="52">
        <v>2245.8092146102554</v>
      </c>
    </row>
    <row r="38" spans="1:11" s="34" customFormat="1" ht="15.75" x14ac:dyDescent="0.25">
      <c r="A38" s="9" t="s">
        <v>52</v>
      </c>
      <c r="B38" s="52">
        <v>1703.4179010215164</v>
      </c>
      <c r="C38" s="52">
        <v>1703.4179010215164</v>
      </c>
      <c r="D38" s="52">
        <v>1703.4179010215164</v>
      </c>
      <c r="E38" s="52">
        <v>1703.4179010215164</v>
      </c>
      <c r="F38" s="52">
        <v>1703.4179010215164</v>
      </c>
      <c r="G38" s="52">
        <v>1703.4179010215164</v>
      </c>
      <c r="H38" s="52">
        <v>1606</v>
      </c>
      <c r="I38" s="52">
        <v>1606</v>
      </c>
      <c r="J38" s="52">
        <v>1606</v>
      </c>
      <c r="K38" s="52">
        <v>1560</v>
      </c>
    </row>
    <row r="39" spans="1:11" s="34" customFormat="1" ht="15.75" x14ac:dyDescent="0.25">
      <c r="A39" s="9" t="s">
        <v>53</v>
      </c>
      <c r="B39" s="52">
        <v>1400</v>
      </c>
      <c r="C39" s="52">
        <v>1400</v>
      </c>
      <c r="D39" s="52">
        <v>1400</v>
      </c>
      <c r="E39" s="52">
        <v>1400</v>
      </c>
      <c r="F39" s="52">
        <v>1400</v>
      </c>
      <c r="G39" s="52">
        <v>1400</v>
      </c>
      <c r="H39" s="52">
        <v>1400</v>
      </c>
      <c r="I39" s="52">
        <v>1400</v>
      </c>
      <c r="J39" s="52">
        <v>1400</v>
      </c>
      <c r="K39" s="52">
        <v>1400</v>
      </c>
    </row>
    <row r="40" spans="1:11" s="34" customFormat="1" ht="15.75" x14ac:dyDescent="0.25">
      <c r="A40" s="9" t="s">
        <v>212</v>
      </c>
      <c r="B40" s="52">
        <v>1258.5539604339556</v>
      </c>
      <c r="C40" s="52">
        <v>1258.5539604339556</v>
      </c>
      <c r="D40" s="52">
        <v>1258.5539604339556</v>
      </c>
      <c r="E40" s="52">
        <v>1256.0306573963219</v>
      </c>
      <c r="F40" s="52">
        <v>1256.0306573963219</v>
      </c>
      <c r="G40" s="52">
        <v>1256.0306573963219</v>
      </c>
      <c r="H40" s="52">
        <v>1256.0306573963219</v>
      </c>
      <c r="I40" s="52">
        <v>1256.0306573963219</v>
      </c>
      <c r="J40" s="52">
        <v>1256.0306573963219</v>
      </c>
      <c r="K40" s="52">
        <v>1256.0306573963219</v>
      </c>
    </row>
    <row r="41" spans="1:11" s="34" customFormat="1" ht="15.75" x14ac:dyDescent="0.25">
      <c r="A41" s="9" t="s">
        <v>54</v>
      </c>
      <c r="B41" s="52">
        <v>1200</v>
      </c>
      <c r="C41" s="52">
        <v>1200</v>
      </c>
      <c r="D41" s="52">
        <v>1200</v>
      </c>
      <c r="E41" s="52">
        <v>1200</v>
      </c>
      <c r="F41" s="52">
        <v>1200</v>
      </c>
      <c r="G41" s="52">
        <v>1200</v>
      </c>
      <c r="H41" s="52">
        <v>1200</v>
      </c>
      <c r="I41" s="52">
        <v>1200</v>
      </c>
      <c r="J41" s="52">
        <v>1200</v>
      </c>
      <c r="K41" s="52">
        <v>1200</v>
      </c>
    </row>
    <row r="42" spans="1:11" s="34" customFormat="1" ht="15.75" x14ac:dyDescent="0.25">
      <c r="A42" s="9" t="s">
        <v>283</v>
      </c>
      <c r="B42" s="52">
        <v>1268.6867895258695</v>
      </c>
      <c r="C42" s="52">
        <v>1268.6867895258695</v>
      </c>
      <c r="D42" s="52">
        <v>1268.6867895258695</v>
      </c>
      <c r="E42" s="52">
        <v>1268.6867895258695</v>
      </c>
      <c r="F42" s="52">
        <v>1268.6867895258695</v>
      </c>
      <c r="G42" s="52">
        <v>1268.6867895258695</v>
      </c>
      <c r="H42" s="52">
        <v>1268.6867895258695</v>
      </c>
      <c r="I42" s="52">
        <v>1268.6867895258695</v>
      </c>
      <c r="J42" s="52">
        <v>1268.6867895258695</v>
      </c>
      <c r="K42" s="52">
        <v>1333</v>
      </c>
    </row>
    <row r="43" spans="1:11" s="34" customFormat="1" ht="15.75" x14ac:dyDescent="0.25">
      <c r="A43" s="9" t="s">
        <v>55</v>
      </c>
      <c r="B43" s="52">
        <v>1245</v>
      </c>
      <c r="C43" s="52">
        <v>1245</v>
      </c>
      <c r="D43" s="52">
        <v>1245</v>
      </c>
      <c r="E43" s="52">
        <v>1245</v>
      </c>
      <c r="F43" s="52">
        <v>1245</v>
      </c>
      <c r="G43" s="52">
        <v>1245</v>
      </c>
      <c r="H43" s="52">
        <v>1245</v>
      </c>
      <c r="I43" s="52">
        <v>1245</v>
      </c>
      <c r="J43" s="52">
        <v>1245</v>
      </c>
      <c r="K43" s="52">
        <v>1245</v>
      </c>
    </row>
    <row r="44" spans="1:11" s="34" customFormat="1" ht="15.75" x14ac:dyDescent="0.25">
      <c r="A44" s="9" t="s">
        <v>56</v>
      </c>
      <c r="B44" s="52">
        <v>1622</v>
      </c>
      <c r="C44" s="52">
        <v>1622</v>
      </c>
      <c r="D44" s="52">
        <v>1622</v>
      </c>
      <c r="E44" s="52">
        <v>1622</v>
      </c>
      <c r="F44" s="52">
        <v>1622</v>
      </c>
      <c r="G44" s="52">
        <v>1622</v>
      </c>
      <c r="H44" s="52">
        <v>1622</v>
      </c>
      <c r="I44" s="52">
        <v>1622</v>
      </c>
      <c r="J44" s="52">
        <v>1622</v>
      </c>
      <c r="K44" s="52">
        <v>1622</v>
      </c>
    </row>
    <row r="45" spans="1:11" s="34" customFormat="1" ht="15.75" x14ac:dyDescent="0.25">
      <c r="A45" s="9" t="s">
        <v>57</v>
      </c>
      <c r="B45" s="52">
        <v>1200</v>
      </c>
      <c r="C45" s="52">
        <v>1200</v>
      </c>
      <c r="D45" s="52">
        <v>1200</v>
      </c>
      <c r="E45" s="52">
        <v>1200</v>
      </c>
      <c r="F45" s="52">
        <v>1200</v>
      </c>
      <c r="G45" s="52">
        <v>1200</v>
      </c>
      <c r="H45" s="52">
        <v>1200</v>
      </c>
      <c r="I45" s="52">
        <v>1200</v>
      </c>
      <c r="J45" s="52">
        <v>1200</v>
      </c>
      <c r="K45" s="52">
        <v>1200</v>
      </c>
    </row>
    <row r="46" spans="1:11" s="34" customFormat="1" ht="15.75" x14ac:dyDescent="0.25">
      <c r="A46" s="9" t="s">
        <v>58</v>
      </c>
      <c r="B46" s="52">
        <v>1800</v>
      </c>
      <c r="C46" s="52">
        <v>1800</v>
      </c>
      <c r="D46" s="52">
        <v>1800</v>
      </c>
      <c r="E46" s="52">
        <v>1800</v>
      </c>
      <c r="F46" s="52">
        <v>1800</v>
      </c>
      <c r="G46" s="52">
        <v>1800</v>
      </c>
      <c r="H46" s="52">
        <v>1800</v>
      </c>
      <c r="I46" s="52">
        <v>1800</v>
      </c>
      <c r="J46" s="52">
        <v>1800</v>
      </c>
      <c r="K46" s="52">
        <v>1800</v>
      </c>
    </row>
    <row r="47" spans="1:11" s="34" customFormat="1" ht="15.75" x14ac:dyDescent="0.25">
      <c r="A47" s="9" t="s">
        <v>59</v>
      </c>
      <c r="B47" s="52">
        <v>1838.024106217453</v>
      </c>
      <c r="C47" s="52">
        <v>1838.024106217453</v>
      </c>
      <c r="D47" s="52">
        <v>1838.024106217453</v>
      </c>
      <c r="E47" s="52">
        <v>1838.024106217453</v>
      </c>
      <c r="F47" s="52">
        <v>1838.024106217453</v>
      </c>
      <c r="G47" s="52">
        <v>1838.024106217453</v>
      </c>
      <c r="H47" s="52">
        <v>1764</v>
      </c>
      <c r="I47" s="52">
        <v>1764</v>
      </c>
      <c r="J47" s="52">
        <v>1764</v>
      </c>
      <c r="K47" s="52">
        <v>1714</v>
      </c>
    </row>
    <row r="48" spans="1:11" s="34" customFormat="1" ht="15.75" x14ac:dyDescent="0.25">
      <c r="A48" s="9" t="s">
        <v>372</v>
      </c>
      <c r="B48" s="52">
        <v>1167.1445507309918</v>
      </c>
      <c r="C48" s="52">
        <v>1167.1445507309918</v>
      </c>
      <c r="D48" s="52">
        <v>1167.1445507309918</v>
      </c>
      <c r="E48" s="52">
        <v>1167.1445507309918</v>
      </c>
      <c r="F48" s="52">
        <v>1167.1445507309918</v>
      </c>
      <c r="G48" s="52">
        <v>1189.8142766108979</v>
      </c>
      <c r="H48" s="52">
        <v>1189.8142766108979</v>
      </c>
      <c r="I48" s="52">
        <v>1189.8142766108979</v>
      </c>
      <c r="J48" s="52">
        <v>1218.6956180993975</v>
      </c>
      <c r="K48" s="52">
        <v>1218.6956180993975</v>
      </c>
    </row>
    <row r="49" spans="1:11" s="34" customFormat="1" ht="15.75" x14ac:dyDescent="0.25">
      <c r="A49" s="9" t="s">
        <v>60</v>
      </c>
      <c r="B49" s="52">
        <v>1597.8131436484714</v>
      </c>
      <c r="C49" s="52">
        <v>1597.8131436484714</v>
      </c>
      <c r="D49" s="52">
        <v>1536.3129128307748</v>
      </c>
      <c r="E49" s="52">
        <v>1492.1508976751238</v>
      </c>
      <c r="F49" s="52">
        <v>1520.2153512389932</v>
      </c>
      <c r="G49" s="52">
        <v>1588.3359114694783</v>
      </c>
      <c r="H49" s="52">
        <v>1588.3359114694783</v>
      </c>
      <c r="I49" s="52">
        <v>1588.3359114694783</v>
      </c>
      <c r="J49" s="52">
        <v>1544.4085578959341</v>
      </c>
      <c r="K49" s="52">
        <v>1492</v>
      </c>
    </row>
    <row r="50" spans="1:11" s="34" customFormat="1" ht="15.75" x14ac:dyDescent="0.25">
      <c r="A50" s="9" t="s">
        <v>341</v>
      </c>
      <c r="B50" s="52">
        <v>1352.704481304595</v>
      </c>
      <c r="C50" s="52">
        <v>1352.704481304595</v>
      </c>
      <c r="D50" s="52">
        <v>1352.704481304595</v>
      </c>
      <c r="E50" s="52">
        <v>1352.704481304595</v>
      </c>
      <c r="F50" s="52">
        <v>1352.704481304595</v>
      </c>
      <c r="G50" s="52">
        <v>1352.704481304595</v>
      </c>
      <c r="H50" s="52">
        <v>1352.704481304595</v>
      </c>
      <c r="I50" s="52">
        <v>1352.704481304595</v>
      </c>
      <c r="J50" s="52">
        <v>1352.704481304595</v>
      </c>
      <c r="K50" s="52">
        <v>1352.704481304595</v>
      </c>
    </row>
    <row r="51" spans="1:11" s="34" customFormat="1" ht="15.75" x14ac:dyDescent="0.25">
      <c r="A51" s="9" t="s">
        <v>61</v>
      </c>
      <c r="B51" s="52">
        <v>1485.2195836512149</v>
      </c>
      <c r="C51" s="52">
        <v>1485.2195836512149</v>
      </c>
      <c r="D51" s="52">
        <v>1485.2195836512149</v>
      </c>
      <c r="E51" s="52">
        <v>1485.2195836512149</v>
      </c>
      <c r="F51" s="52">
        <v>1485.2195836512149</v>
      </c>
      <c r="G51" s="52">
        <v>1485.2195836512149</v>
      </c>
      <c r="H51" s="52">
        <v>1485.2195836512149</v>
      </c>
      <c r="I51" s="52">
        <v>1485.2195836512149</v>
      </c>
      <c r="J51" s="52">
        <v>1485.2195836512149</v>
      </c>
      <c r="K51" s="52">
        <v>1485.2195836512149</v>
      </c>
    </row>
    <row r="52" spans="1:11" s="34" customFormat="1" ht="15.75" x14ac:dyDescent="0.25">
      <c r="A52" s="9" t="s">
        <v>240</v>
      </c>
      <c r="B52" s="52">
        <v>1501.7129102191402</v>
      </c>
      <c r="C52" s="52">
        <v>1501.7129102191402</v>
      </c>
      <c r="D52" s="52">
        <v>1501.7129102191402</v>
      </c>
      <c r="E52" s="52">
        <v>1501.7129102191402</v>
      </c>
      <c r="F52" s="52">
        <v>1501.7129102191402</v>
      </c>
      <c r="G52" s="52">
        <v>1544.9615364624181</v>
      </c>
      <c r="H52" s="52">
        <v>1435</v>
      </c>
      <c r="I52" s="52">
        <v>1438</v>
      </c>
      <c r="J52" s="52">
        <v>1438</v>
      </c>
      <c r="K52" s="52">
        <v>1438</v>
      </c>
    </row>
    <row r="53" spans="1:11" s="34" customFormat="1" ht="15.75" x14ac:dyDescent="0.25">
      <c r="A53" s="9" t="s">
        <v>289</v>
      </c>
      <c r="B53" s="52">
        <v>1205.0379611379888</v>
      </c>
      <c r="C53" s="52">
        <v>1205.0379611379888</v>
      </c>
      <c r="D53" s="52">
        <v>1205.0379611379888</v>
      </c>
      <c r="E53" s="52">
        <v>1205.0379611379888</v>
      </c>
      <c r="F53" s="52">
        <v>1205.0379611379888</v>
      </c>
      <c r="G53" s="52">
        <v>1205.0379611379888</v>
      </c>
      <c r="H53" s="52">
        <v>1205.0379611379888</v>
      </c>
      <c r="I53" s="52">
        <v>1205.0379611379888</v>
      </c>
      <c r="J53" s="52">
        <v>1205.0379611379888</v>
      </c>
      <c r="K53" s="52">
        <v>1205.0379611379888</v>
      </c>
    </row>
    <row r="54" spans="1:11" s="34" customFormat="1" ht="15.75" x14ac:dyDescent="0.25">
      <c r="A54" s="9" t="s">
        <v>62</v>
      </c>
      <c r="B54" s="52">
        <v>1200</v>
      </c>
      <c r="C54" s="52">
        <v>1200</v>
      </c>
      <c r="D54" s="52">
        <v>1200</v>
      </c>
      <c r="E54" s="52">
        <v>1200</v>
      </c>
      <c r="F54" s="52">
        <v>1200</v>
      </c>
      <c r="G54" s="52">
        <v>1200</v>
      </c>
      <c r="H54" s="52">
        <v>1200</v>
      </c>
      <c r="I54" s="52">
        <v>1200</v>
      </c>
      <c r="J54" s="52">
        <v>1200</v>
      </c>
      <c r="K54" s="52">
        <v>1200</v>
      </c>
    </row>
    <row r="55" spans="1:11" s="34" customFormat="1" ht="15.75" x14ac:dyDescent="0.25">
      <c r="A55" s="9" t="s">
        <v>63</v>
      </c>
      <c r="B55" s="52">
        <v>2200</v>
      </c>
      <c r="C55" s="52">
        <v>2200</v>
      </c>
      <c r="D55" s="52">
        <v>2200</v>
      </c>
      <c r="E55" s="52">
        <v>2200</v>
      </c>
      <c r="F55" s="52">
        <v>2200</v>
      </c>
      <c r="G55" s="52">
        <v>2200</v>
      </c>
      <c r="H55" s="52">
        <v>2200</v>
      </c>
      <c r="I55" s="52">
        <v>2200</v>
      </c>
      <c r="J55" s="52">
        <v>2200</v>
      </c>
      <c r="K55" s="52">
        <v>2200</v>
      </c>
    </row>
    <row r="56" spans="1:11" s="34" customFormat="1" ht="15.75" x14ac:dyDescent="0.25">
      <c r="A56" s="9" t="s">
        <v>254</v>
      </c>
      <c r="B56" s="52">
        <v>1193.0232326107543</v>
      </c>
      <c r="C56" s="52">
        <v>1193.0232326107543</v>
      </c>
      <c r="D56" s="52">
        <v>1193.0232326107543</v>
      </c>
      <c r="E56" s="52">
        <v>1193.0232326107543</v>
      </c>
      <c r="F56" s="52">
        <v>1193.0232326107543</v>
      </c>
      <c r="G56" s="52">
        <v>1193.0232326107543</v>
      </c>
      <c r="H56" s="52">
        <v>1193.0232326107543</v>
      </c>
      <c r="I56" s="52">
        <v>1193.0232326107543</v>
      </c>
      <c r="J56" s="52">
        <v>1193.0232326107543</v>
      </c>
      <c r="K56" s="52">
        <v>1193.0232326107543</v>
      </c>
    </row>
    <row r="57" spans="1:11" s="34" customFormat="1" ht="15.75" x14ac:dyDescent="0.25">
      <c r="A57" s="9" t="s">
        <v>64</v>
      </c>
      <c r="B57" s="52">
        <v>1686.5865231653054</v>
      </c>
      <c r="C57" s="52">
        <v>1686.5865231653054</v>
      </c>
      <c r="D57" s="52">
        <v>1686.5865231653054</v>
      </c>
      <c r="E57" s="52">
        <v>1686.5865231653054</v>
      </c>
      <c r="F57" s="52">
        <v>1686.5865231653054</v>
      </c>
      <c r="G57" s="52">
        <v>1775.7473484272145</v>
      </c>
      <c r="H57" s="52">
        <v>1707</v>
      </c>
      <c r="I57" s="52">
        <v>1710</v>
      </c>
      <c r="J57" s="52">
        <v>1710</v>
      </c>
      <c r="K57" s="52">
        <v>1710</v>
      </c>
    </row>
    <row r="58" spans="1:11" s="34" customFormat="1" ht="15.75" x14ac:dyDescent="0.25">
      <c r="A58" s="9" t="s">
        <v>65</v>
      </c>
      <c r="B58" s="52">
        <v>1200</v>
      </c>
      <c r="C58" s="52">
        <v>1200</v>
      </c>
      <c r="D58" s="52">
        <v>1200</v>
      </c>
      <c r="E58" s="52">
        <v>1200</v>
      </c>
      <c r="F58" s="52">
        <v>1200</v>
      </c>
      <c r="G58" s="52">
        <v>1200</v>
      </c>
      <c r="H58" s="52">
        <v>1200</v>
      </c>
      <c r="I58" s="52">
        <v>1200</v>
      </c>
      <c r="J58" s="52">
        <v>1200</v>
      </c>
      <c r="K58" s="52">
        <v>1200</v>
      </c>
    </row>
    <row r="59" spans="1:11" s="34" customFormat="1" ht="15.75" x14ac:dyDescent="0.25">
      <c r="A59" s="9" t="s">
        <v>66</v>
      </c>
      <c r="B59" s="52">
        <v>2154.4792176927454</v>
      </c>
      <c r="C59" s="52">
        <v>2154.4792176927454</v>
      </c>
      <c r="D59" s="52">
        <v>2154.4792176927454</v>
      </c>
      <c r="E59" s="52">
        <v>2154.4792176927454</v>
      </c>
      <c r="F59" s="52">
        <v>2154.4792176927454</v>
      </c>
      <c r="G59" s="52">
        <v>2154.4792176927454</v>
      </c>
      <c r="H59" s="52">
        <v>2113</v>
      </c>
      <c r="I59" s="52">
        <v>2113</v>
      </c>
      <c r="J59" s="52">
        <v>2113</v>
      </c>
      <c r="K59" s="52">
        <v>2056</v>
      </c>
    </row>
    <row r="60" spans="1:11" s="34" customFormat="1" ht="15.75" x14ac:dyDescent="0.25">
      <c r="A60" s="9" t="s">
        <v>67</v>
      </c>
      <c r="B60" s="52">
        <v>1240.7354040263117</v>
      </c>
      <c r="C60" s="52">
        <v>1262.2026921774611</v>
      </c>
      <c r="D60" s="52">
        <v>1262.2026921774611</v>
      </c>
      <c r="E60" s="52">
        <v>1262.2026921774611</v>
      </c>
      <c r="F60" s="52">
        <v>1262.2026921774611</v>
      </c>
      <c r="G60" s="52">
        <v>1262.2026921774611</v>
      </c>
      <c r="H60" s="52">
        <v>1262.2026921774611</v>
      </c>
      <c r="I60" s="52">
        <v>1262.2026921774611</v>
      </c>
      <c r="J60" s="52">
        <v>1262.2026921774611</v>
      </c>
      <c r="K60" s="52">
        <v>1262.2026921774611</v>
      </c>
    </row>
    <row r="61" spans="1:11" s="34" customFormat="1" ht="15.75" x14ac:dyDescent="0.25">
      <c r="A61" s="9" t="s">
        <v>243</v>
      </c>
      <c r="B61" s="52">
        <v>1288.5669693531909</v>
      </c>
      <c r="C61" s="52">
        <v>1288.5669693531909</v>
      </c>
      <c r="D61" s="52">
        <v>1288.5669693531909</v>
      </c>
      <c r="E61" s="52">
        <v>1288.5669693531909</v>
      </c>
      <c r="F61" s="52">
        <v>1288.5669693531909</v>
      </c>
      <c r="G61" s="52">
        <v>1288.5669693531909</v>
      </c>
      <c r="H61" s="52">
        <v>1288.5669693531909</v>
      </c>
      <c r="I61" s="52">
        <v>1288.5669693531909</v>
      </c>
      <c r="J61" s="52">
        <v>1288.5669693531909</v>
      </c>
      <c r="K61" s="52">
        <v>1288.5669693531909</v>
      </c>
    </row>
    <row r="62" spans="1:11" s="34" customFormat="1" ht="15.75" x14ac:dyDescent="0.25">
      <c r="A62" s="9" t="s">
        <v>245</v>
      </c>
      <c r="B62" s="52">
        <v>1266.6244382906211</v>
      </c>
      <c r="C62" s="52">
        <v>1266.6244382906211</v>
      </c>
      <c r="D62" s="52">
        <v>1266.6244382906211</v>
      </c>
      <c r="E62" s="52">
        <v>1266.6244382906211</v>
      </c>
      <c r="F62" s="52">
        <v>1266.6244382906211</v>
      </c>
      <c r="G62" s="52">
        <v>1266.6244382906211</v>
      </c>
      <c r="H62" s="52">
        <v>1266.6244382906211</v>
      </c>
      <c r="I62" s="52">
        <v>1266.6244382906211</v>
      </c>
      <c r="J62" s="52">
        <v>1266.6244382906211</v>
      </c>
      <c r="K62" s="52">
        <v>1266.6244382906211</v>
      </c>
    </row>
    <row r="63" spans="1:11" s="34" customFormat="1" ht="15.75" x14ac:dyDescent="0.25">
      <c r="A63" s="9" t="s">
        <v>68</v>
      </c>
      <c r="B63" s="52">
        <v>1599.0144208636407</v>
      </c>
      <c r="C63" s="52">
        <v>1599.0144208636407</v>
      </c>
      <c r="D63" s="52">
        <v>1599.0144208636407</v>
      </c>
      <c r="E63" s="52">
        <v>1488.7527384500913</v>
      </c>
      <c r="F63" s="52">
        <v>1488.7527384500913</v>
      </c>
      <c r="G63" s="52">
        <v>1488.7527384500913</v>
      </c>
      <c r="H63" s="52">
        <v>1488.7527384500913</v>
      </c>
      <c r="I63" s="52">
        <v>1488.7527384500913</v>
      </c>
      <c r="J63" s="52">
        <v>1488.7527384500913</v>
      </c>
      <c r="K63" s="52">
        <v>1488.7527384500913</v>
      </c>
    </row>
    <row r="64" spans="1:11" s="34" customFormat="1" ht="15.75" x14ac:dyDescent="0.25">
      <c r="A64" s="9" t="s">
        <v>69</v>
      </c>
      <c r="B64" s="52">
        <v>1711.2</v>
      </c>
      <c r="C64" s="52">
        <v>1711.2</v>
      </c>
      <c r="D64" s="52">
        <v>1711.2</v>
      </c>
      <c r="E64" s="52">
        <v>1711.2</v>
      </c>
      <c r="F64" s="52">
        <v>1711.2</v>
      </c>
      <c r="G64" s="52">
        <v>1711.2</v>
      </c>
      <c r="H64" s="52">
        <v>1711.2</v>
      </c>
      <c r="I64" s="52">
        <v>1711.2</v>
      </c>
      <c r="J64" s="52">
        <v>1711.2</v>
      </c>
      <c r="K64" s="52">
        <v>1711.2</v>
      </c>
    </row>
    <row r="65" spans="1:11" s="34" customFormat="1" ht="15.75" x14ac:dyDescent="0.25">
      <c r="A65" s="9" t="s">
        <v>219</v>
      </c>
      <c r="B65" s="52">
        <v>1253</v>
      </c>
      <c r="C65" s="52">
        <v>1253</v>
      </c>
      <c r="D65" s="52">
        <v>1253</v>
      </c>
      <c r="E65" s="52">
        <v>1253</v>
      </c>
      <c r="F65" s="52">
        <v>1253</v>
      </c>
      <c r="G65" s="52">
        <v>1253</v>
      </c>
      <c r="H65" s="52">
        <v>1253</v>
      </c>
      <c r="I65" s="52">
        <v>1253</v>
      </c>
      <c r="J65" s="52">
        <v>1253</v>
      </c>
      <c r="K65" s="52">
        <v>1253</v>
      </c>
    </row>
    <row r="66" spans="1:11" s="34" customFormat="1" ht="15.75" x14ac:dyDescent="0.25">
      <c r="A66" s="9" t="s">
        <v>342</v>
      </c>
      <c r="B66" s="52">
        <v>1376.1032521769525</v>
      </c>
      <c r="C66" s="52">
        <v>1376.1032521769525</v>
      </c>
      <c r="D66" s="52">
        <v>1376.1032521769525</v>
      </c>
      <c r="E66" s="52">
        <v>1376.1032521769525</v>
      </c>
      <c r="F66" s="52">
        <v>1376.1032521769525</v>
      </c>
      <c r="G66" s="52">
        <v>1376.1032521769525</v>
      </c>
      <c r="H66" s="52">
        <v>1376.1032521769525</v>
      </c>
      <c r="I66" s="52">
        <v>1376.1032521769525</v>
      </c>
      <c r="J66" s="52">
        <v>1376.1032521769525</v>
      </c>
      <c r="K66" s="52">
        <v>1376.1032521769525</v>
      </c>
    </row>
    <row r="67" spans="1:11" s="34" customFormat="1" ht="15.75" x14ac:dyDescent="0.25">
      <c r="A67" s="9" t="s">
        <v>364</v>
      </c>
      <c r="B67" s="52"/>
      <c r="C67" s="52"/>
      <c r="D67" s="52"/>
      <c r="E67" s="52"/>
      <c r="F67" s="52"/>
      <c r="G67" s="52">
        <v>1200</v>
      </c>
      <c r="H67" s="52">
        <v>1189</v>
      </c>
      <c r="I67" s="52">
        <v>1189</v>
      </c>
      <c r="J67" s="52">
        <v>1189</v>
      </c>
      <c r="K67" s="52">
        <v>1189</v>
      </c>
    </row>
    <row r="68" spans="1:11" s="34" customFormat="1" ht="15.75" x14ac:dyDescent="0.25">
      <c r="A68" s="9" t="s">
        <v>70</v>
      </c>
      <c r="B68" s="52">
        <v>1200</v>
      </c>
      <c r="C68" s="52">
        <v>1200</v>
      </c>
      <c r="D68" s="52">
        <v>1200</v>
      </c>
      <c r="E68" s="52">
        <v>1200</v>
      </c>
      <c r="F68" s="52">
        <v>1200</v>
      </c>
      <c r="G68" s="52">
        <v>1200</v>
      </c>
      <c r="H68" s="52">
        <v>1200</v>
      </c>
      <c r="I68" s="52">
        <v>1200</v>
      </c>
      <c r="J68" s="52">
        <v>1200</v>
      </c>
      <c r="K68" s="52">
        <v>1200</v>
      </c>
    </row>
    <row r="69" spans="1:11" s="34" customFormat="1" ht="15.75" x14ac:dyDescent="0.25">
      <c r="A69" s="9" t="s">
        <v>371</v>
      </c>
      <c r="B69" s="52">
        <v>1899.0417554702578</v>
      </c>
      <c r="C69" s="52">
        <v>1899.0417554702578</v>
      </c>
      <c r="D69" s="52">
        <v>1899.0417554702578</v>
      </c>
      <c r="E69" s="52">
        <v>1899.0417554702578</v>
      </c>
      <c r="F69" s="52">
        <v>1876.5344751686623</v>
      </c>
      <c r="G69" s="52">
        <v>1866.1878807610644</v>
      </c>
      <c r="H69" s="52">
        <v>1866.1878807610644</v>
      </c>
      <c r="I69" s="52">
        <v>1824</v>
      </c>
      <c r="J69" s="52">
        <v>1781.350028087792</v>
      </c>
      <c r="K69" s="52">
        <v>1740</v>
      </c>
    </row>
    <row r="70" spans="1:11" s="34" customFormat="1" ht="15.75" x14ac:dyDescent="0.25">
      <c r="A70" s="9" t="s">
        <v>71</v>
      </c>
      <c r="B70" s="52">
        <v>2222.4461372113201</v>
      </c>
      <c r="C70" s="52">
        <v>2222.4461372113201</v>
      </c>
      <c r="D70" s="52">
        <v>2222.4461372113201</v>
      </c>
      <c r="E70" s="52">
        <v>2222.4461372113201</v>
      </c>
      <c r="F70" s="52">
        <v>2222.4461372113201</v>
      </c>
      <c r="G70" s="52">
        <v>2222.4461372113201</v>
      </c>
      <c r="H70" s="52">
        <v>2222.4461372113201</v>
      </c>
      <c r="I70" s="52">
        <v>2222.4461372113201</v>
      </c>
      <c r="J70" s="52">
        <v>2222.4461372113201</v>
      </c>
      <c r="K70" s="52">
        <v>2222.4461372113201</v>
      </c>
    </row>
    <row r="71" spans="1:11" s="34" customFormat="1" ht="15.75" x14ac:dyDescent="0.25">
      <c r="A71" s="9" t="s">
        <v>72</v>
      </c>
      <c r="B71" s="52">
        <v>1200</v>
      </c>
      <c r="C71" s="52">
        <v>1200</v>
      </c>
      <c r="D71" s="52">
        <v>1200</v>
      </c>
      <c r="E71" s="52">
        <v>1200</v>
      </c>
      <c r="F71" s="52">
        <v>1200</v>
      </c>
      <c r="G71" s="52">
        <v>1200</v>
      </c>
      <c r="H71" s="52">
        <v>1200</v>
      </c>
      <c r="I71" s="52">
        <v>1200</v>
      </c>
      <c r="J71" s="52">
        <v>1200</v>
      </c>
      <c r="K71" s="52">
        <v>1200</v>
      </c>
    </row>
    <row r="72" spans="1:11" s="34" customFormat="1" ht="15.75" x14ac:dyDescent="0.25">
      <c r="A72" s="9" t="s">
        <v>343</v>
      </c>
      <c r="B72" s="52">
        <v>1412.1177151754457</v>
      </c>
      <c r="C72" s="52">
        <v>1412.1177151754457</v>
      </c>
      <c r="D72" s="52">
        <v>1412.1177151754457</v>
      </c>
      <c r="E72" s="52">
        <v>1412.1177151754457</v>
      </c>
      <c r="F72" s="52">
        <v>1412.1177151754457</v>
      </c>
      <c r="G72" s="52">
        <v>1412.1177151754457</v>
      </c>
      <c r="H72" s="52">
        <v>1483</v>
      </c>
      <c r="I72" s="52">
        <v>1483</v>
      </c>
      <c r="J72" s="52">
        <v>1483</v>
      </c>
      <c r="K72" s="52">
        <v>1547</v>
      </c>
    </row>
    <row r="73" spans="1:11" s="34" customFormat="1" ht="15.75" x14ac:dyDescent="0.25">
      <c r="A73" s="9" t="s">
        <v>349</v>
      </c>
      <c r="B73" s="52"/>
      <c r="C73" s="52">
        <v>1200</v>
      </c>
      <c r="D73" s="52">
        <v>1189.1243008494218</v>
      </c>
      <c r="E73" s="52">
        <v>1189.1243008494218</v>
      </c>
      <c r="F73" s="52">
        <v>1189.1243008494218</v>
      </c>
      <c r="G73" s="52">
        <v>1189.1243008494218</v>
      </c>
      <c r="H73" s="52">
        <v>1233</v>
      </c>
      <c r="I73" s="52">
        <v>1233</v>
      </c>
      <c r="J73" s="52">
        <v>1243.8332021982681</v>
      </c>
      <c r="K73" s="52">
        <v>1243.8332021982681</v>
      </c>
    </row>
    <row r="74" spans="1:11" s="34" customFormat="1" ht="15.75" x14ac:dyDescent="0.25">
      <c r="A74" s="9" t="s">
        <v>357</v>
      </c>
      <c r="B74" s="52"/>
      <c r="C74" s="52"/>
      <c r="D74" s="52"/>
      <c r="E74" s="52">
        <v>1200</v>
      </c>
      <c r="F74" s="52">
        <v>1214.6123719224829</v>
      </c>
      <c r="G74" s="52">
        <v>1214.6123719224829</v>
      </c>
      <c r="H74" s="52">
        <v>1214.6123719224829</v>
      </c>
      <c r="I74" s="52">
        <v>1214.6123719224829</v>
      </c>
      <c r="J74" s="52">
        <v>1214.6123719224829</v>
      </c>
      <c r="K74" s="52">
        <v>1214.6123719224829</v>
      </c>
    </row>
    <row r="75" spans="1:11" s="34" customFormat="1" ht="15.75" x14ac:dyDescent="0.25">
      <c r="A75" s="9" t="s">
        <v>273</v>
      </c>
      <c r="B75" s="52">
        <v>1629.7697862610262</v>
      </c>
      <c r="C75" s="52">
        <v>1629.7697862610262</v>
      </c>
      <c r="D75" s="52">
        <v>1629.7697862610262</v>
      </c>
      <c r="E75" s="52">
        <v>1629.7697862610262</v>
      </c>
      <c r="F75" s="52">
        <v>1629.7697862610262</v>
      </c>
      <c r="G75" s="52">
        <v>1649.7000450827088</v>
      </c>
      <c r="H75" s="52">
        <v>1649.7000450827088</v>
      </c>
      <c r="I75" s="52">
        <v>1617</v>
      </c>
      <c r="J75" s="52">
        <v>1617</v>
      </c>
      <c r="K75" s="52">
        <v>1617</v>
      </c>
    </row>
    <row r="76" spans="1:11" s="34" customFormat="1" ht="15.75" x14ac:dyDescent="0.25">
      <c r="A76" s="9" t="s">
        <v>73</v>
      </c>
      <c r="B76" s="52">
        <v>2000</v>
      </c>
      <c r="C76" s="52">
        <v>2000</v>
      </c>
      <c r="D76" s="52">
        <v>2000</v>
      </c>
      <c r="E76" s="52">
        <v>2000</v>
      </c>
      <c r="F76" s="52">
        <v>2000</v>
      </c>
      <c r="G76" s="52">
        <v>2000</v>
      </c>
      <c r="H76" s="52">
        <v>2000</v>
      </c>
      <c r="I76" s="52">
        <v>2000</v>
      </c>
      <c r="J76" s="52">
        <v>2000</v>
      </c>
      <c r="K76" s="52">
        <v>2000</v>
      </c>
    </row>
    <row r="77" spans="1:11" s="34" customFormat="1" ht="15.75" x14ac:dyDescent="0.25">
      <c r="A77" s="9" t="s">
        <v>74</v>
      </c>
      <c r="B77" s="52">
        <v>2068.4307350416389</v>
      </c>
      <c r="C77" s="52">
        <v>2068.4307350416389</v>
      </c>
      <c r="D77" s="52">
        <v>2068.4307350416389</v>
      </c>
      <c r="E77" s="52">
        <v>2068.4307350416389</v>
      </c>
      <c r="F77" s="52">
        <v>2068.4307350416389</v>
      </c>
      <c r="G77" s="52">
        <v>2068.4307350416389</v>
      </c>
      <c r="H77" s="52">
        <v>2023</v>
      </c>
      <c r="I77" s="52">
        <v>2023</v>
      </c>
      <c r="J77" s="52">
        <v>2023</v>
      </c>
      <c r="K77" s="52">
        <v>1975</v>
      </c>
    </row>
    <row r="78" spans="1:11" s="34" customFormat="1" ht="15.75" x14ac:dyDescent="0.25">
      <c r="A78" s="9" t="s">
        <v>242</v>
      </c>
      <c r="B78" s="52">
        <v>1255.1262931087067</v>
      </c>
      <c r="C78" s="52">
        <v>1255.1262931087067</v>
      </c>
      <c r="D78" s="52">
        <v>1255.1262931087067</v>
      </c>
      <c r="E78" s="52">
        <v>1255.1262931087067</v>
      </c>
      <c r="F78" s="52">
        <v>1255.1262931087067</v>
      </c>
      <c r="G78" s="52">
        <v>1255.1262931087067</v>
      </c>
      <c r="H78" s="52">
        <v>1255.1262931087067</v>
      </c>
      <c r="I78" s="52">
        <v>1255.1262931087067</v>
      </c>
      <c r="J78" s="52">
        <v>1255.1262931087067</v>
      </c>
      <c r="K78" s="52">
        <v>1255.1262931087067</v>
      </c>
    </row>
    <row r="79" spans="1:11" s="34" customFormat="1" ht="15.75" x14ac:dyDescent="0.25">
      <c r="A79" s="9" t="s">
        <v>75</v>
      </c>
      <c r="B79" s="52">
        <v>1600</v>
      </c>
      <c r="C79" s="52">
        <v>1600</v>
      </c>
      <c r="D79" s="52">
        <v>1600</v>
      </c>
      <c r="E79" s="52">
        <v>1600</v>
      </c>
      <c r="F79" s="52">
        <v>1600</v>
      </c>
      <c r="G79" s="52">
        <v>1600</v>
      </c>
      <c r="H79" s="52">
        <v>1600</v>
      </c>
      <c r="I79" s="52">
        <v>1600</v>
      </c>
      <c r="J79" s="52">
        <v>1600</v>
      </c>
      <c r="K79" s="52">
        <v>1600</v>
      </c>
    </row>
    <row r="80" spans="1:11" s="34" customFormat="1" ht="15.75" x14ac:dyDescent="0.25">
      <c r="A80" s="9" t="s">
        <v>280</v>
      </c>
      <c r="B80" s="52">
        <v>2070.6606783608368</v>
      </c>
      <c r="C80" s="52">
        <v>2070.6606783608368</v>
      </c>
      <c r="D80" s="52">
        <v>2070.6606783608368</v>
      </c>
      <c r="E80" s="52">
        <v>2070.6606783608368</v>
      </c>
      <c r="F80" s="52">
        <v>2070.6606783608368</v>
      </c>
      <c r="G80" s="52">
        <v>2070.6606783608368</v>
      </c>
      <c r="H80" s="52">
        <v>2010</v>
      </c>
      <c r="I80" s="52">
        <v>2010</v>
      </c>
      <c r="J80" s="52">
        <v>2010</v>
      </c>
      <c r="K80" s="52">
        <v>2010</v>
      </c>
    </row>
    <row r="81" spans="1:11" s="34" customFormat="1" ht="15.75" x14ac:dyDescent="0.25">
      <c r="A81" s="9" t="s">
        <v>228</v>
      </c>
      <c r="B81" s="52">
        <v>1794.9956198777941</v>
      </c>
      <c r="C81" s="52">
        <v>1794.9956198777941</v>
      </c>
      <c r="D81" s="52">
        <v>1794.9956198777941</v>
      </c>
      <c r="E81" s="52">
        <v>1794.9956198777941</v>
      </c>
      <c r="F81" s="52">
        <v>1794.9956198777941</v>
      </c>
      <c r="G81" s="52">
        <v>1794.9956198777941</v>
      </c>
      <c r="H81" s="52">
        <v>1794.9956198777941</v>
      </c>
      <c r="I81" s="52">
        <v>1794.9956198777941</v>
      </c>
      <c r="J81" s="52">
        <v>1794.9956198777941</v>
      </c>
      <c r="K81" s="52">
        <v>1715</v>
      </c>
    </row>
    <row r="82" spans="1:11" s="34" customFormat="1" ht="15.75" x14ac:dyDescent="0.25">
      <c r="A82" s="9" t="s">
        <v>255</v>
      </c>
      <c r="B82" s="52">
        <v>1403.5398811479774</v>
      </c>
      <c r="C82" s="52">
        <v>1403.5398811479774</v>
      </c>
      <c r="D82" s="52">
        <v>1403.5398811479774</v>
      </c>
      <c r="E82" s="52">
        <v>1403.5398811479774</v>
      </c>
      <c r="F82" s="52">
        <v>1403.5398811479774</v>
      </c>
      <c r="G82" s="52">
        <v>1403.5398811479774</v>
      </c>
      <c r="H82" s="52">
        <v>1481</v>
      </c>
      <c r="I82" s="52">
        <v>1481</v>
      </c>
      <c r="J82" s="52">
        <v>1481</v>
      </c>
      <c r="K82" s="52">
        <v>1594</v>
      </c>
    </row>
    <row r="83" spans="1:11" s="34" customFormat="1" ht="15.75" x14ac:dyDescent="0.25">
      <c r="A83" s="9" t="s">
        <v>76</v>
      </c>
      <c r="B83" s="52">
        <v>1921.6670824294447</v>
      </c>
      <c r="C83" s="52">
        <v>1921.6670824294447</v>
      </c>
      <c r="D83" s="52">
        <v>1921.6670824294447</v>
      </c>
      <c r="E83" s="52">
        <v>1921.6670824294447</v>
      </c>
      <c r="F83" s="52">
        <v>1921.6670824294447</v>
      </c>
      <c r="G83" s="52">
        <v>1921.6670824294447</v>
      </c>
      <c r="H83" s="52">
        <v>1844</v>
      </c>
      <c r="I83" s="52">
        <v>1844</v>
      </c>
      <c r="J83" s="52">
        <v>1844</v>
      </c>
      <c r="K83" s="52">
        <v>1752</v>
      </c>
    </row>
    <row r="84" spans="1:11" s="34" customFormat="1" ht="15.75" x14ac:dyDescent="0.25">
      <c r="A84" s="9" t="s">
        <v>77</v>
      </c>
      <c r="B84" s="52">
        <v>2000</v>
      </c>
      <c r="C84" s="52">
        <v>2000</v>
      </c>
      <c r="D84" s="52">
        <v>2000</v>
      </c>
      <c r="E84" s="52">
        <v>2000</v>
      </c>
      <c r="F84" s="52">
        <v>2000</v>
      </c>
      <c r="G84" s="52">
        <v>2000</v>
      </c>
      <c r="H84" s="52">
        <v>2000</v>
      </c>
      <c r="I84" s="52">
        <v>2000</v>
      </c>
      <c r="J84" s="52">
        <v>2000</v>
      </c>
      <c r="K84" s="52">
        <v>2000</v>
      </c>
    </row>
    <row r="85" spans="1:11" s="34" customFormat="1" ht="15.75" x14ac:dyDescent="0.25">
      <c r="A85" s="9" t="s">
        <v>78</v>
      </c>
      <c r="B85" s="52">
        <v>1882.5541114190394</v>
      </c>
      <c r="C85" s="52">
        <v>1882.5541114190394</v>
      </c>
      <c r="D85" s="52">
        <v>1882.5541114190394</v>
      </c>
      <c r="E85" s="52">
        <v>1882.5541114190394</v>
      </c>
      <c r="F85" s="52">
        <v>1882.5541114190394</v>
      </c>
      <c r="G85" s="52">
        <v>1882.5541114190394</v>
      </c>
      <c r="H85" s="52">
        <v>1878</v>
      </c>
      <c r="I85" s="52">
        <v>1878</v>
      </c>
      <c r="J85" s="52">
        <v>1878</v>
      </c>
      <c r="K85" s="52">
        <v>1858</v>
      </c>
    </row>
    <row r="86" spans="1:11" s="34" customFormat="1" ht="15.75" x14ac:dyDescent="0.25">
      <c r="A86" s="9" t="s">
        <v>79</v>
      </c>
      <c r="B86" s="52">
        <v>1600</v>
      </c>
      <c r="C86" s="52">
        <v>1600</v>
      </c>
      <c r="D86" s="52">
        <v>1600</v>
      </c>
      <c r="E86" s="52">
        <v>1600</v>
      </c>
      <c r="F86" s="52">
        <v>1600</v>
      </c>
      <c r="G86" s="52">
        <v>1600</v>
      </c>
      <c r="H86" s="52">
        <v>1600</v>
      </c>
      <c r="I86" s="52">
        <v>1600</v>
      </c>
      <c r="J86" s="52">
        <v>1600</v>
      </c>
      <c r="K86" s="52">
        <v>1600</v>
      </c>
    </row>
    <row r="87" spans="1:11" s="34" customFormat="1" ht="15.75" x14ac:dyDescent="0.25">
      <c r="A87" s="9" t="s">
        <v>80</v>
      </c>
      <c r="B87" s="52">
        <v>1400</v>
      </c>
      <c r="C87" s="52">
        <v>1400</v>
      </c>
      <c r="D87" s="52">
        <v>1400</v>
      </c>
      <c r="E87" s="52">
        <v>1400</v>
      </c>
      <c r="F87" s="52">
        <v>1400</v>
      </c>
      <c r="G87" s="52">
        <v>1400</v>
      </c>
      <c r="H87" s="52">
        <v>1400</v>
      </c>
      <c r="I87" s="52">
        <v>1400</v>
      </c>
      <c r="J87" s="52">
        <v>1400</v>
      </c>
      <c r="K87" s="52">
        <v>1400</v>
      </c>
    </row>
    <row r="88" spans="1:11" s="34" customFormat="1" ht="15.75" x14ac:dyDescent="0.25">
      <c r="A88" s="9" t="s">
        <v>81</v>
      </c>
      <c r="B88" s="52">
        <v>1403.6</v>
      </c>
      <c r="C88" s="52">
        <v>1403.6</v>
      </c>
      <c r="D88" s="52">
        <v>1403.6</v>
      </c>
      <c r="E88" s="52">
        <v>1403.6</v>
      </c>
      <c r="F88" s="52">
        <v>1403.6</v>
      </c>
      <c r="G88" s="52">
        <v>1403.6</v>
      </c>
      <c r="H88" s="52">
        <v>1403.6</v>
      </c>
      <c r="I88" s="52">
        <v>1403.6</v>
      </c>
      <c r="J88" s="52">
        <v>1403.6</v>
      </c>
      <c r="K88" s="52">
        <v>1403.6</v>
      </c>
    </row>
    <row r="89" spans="1:11" s="34" customFormat="1" ht="15.75" x14ac:dyDescent="0.25">
      <c r="A89" s="9" t="s">
        <v>82</v>
      </c>
      <c r="B89" s="52">
        <v>1900</v>
      </c>
      <c r="C89" s="52">
        <v>1900</v>
      </c>
      <c r="D89" s="52">
        <v>1900</v>
      </c>
      <c r="E89" s="52">
        <v>1900</v>
      </c>
      <c r="F89" s="52">
        <v>1900</v>
      </c>
      <c r="G89" s="52">
        <v>1900</v>
      </c>
      <c r="H89" s="52">
        <v>1900</v>
      </c>
      <c r="I89" s="52">
        <v>1900</v>
      </c>
      <c r="J89" s="52">
        <v>1900</v>
      </c>
      <c r="K89" s="52">
        <v>1900</v>
      </c>
    </row>
    <row r="90" spans="1:11" s="34" customFormat="1" ht="15.75" x14ac:dyDescent="0.25">
      <c r="A90" s="9" t="s">
        <v>83</v>
      </c>
      <c r="B90" s="52">
        <v>1900</v>
      </c>
      <c r="C90" s="52">
        <v>1900</v>
      </c>
      <c r="D90" s="52">
        <v>1900</v>
      </c>
      <c r="E90" s="52">
        <v>1900</v>
      </c>
      <c r="F90" s="52">
        <v>1900</v>
      </c>
      <c r="G90" s="52">
        <v>1900</v>
      </c>
      <c r="H90" s="52">
        <v>1900</v>
      </c>
      <c r="I90" s="52">
        <v>1900</v>
      </c>
      <c r="J90" s="52">
        <v>1900</v>
      </c>
      <c r="K90" s="52">
        <v>1900</v>
      </c>
    </row>
    <row r="91" spans="1:11" s="34" customFormat="1" ht="15.75" x14ac:dyDescent="0.25">
      <c r="A91" s="9" t="s">
        <v>300</v>
      </c>
      <c r="B91" s="52">
        <v>1200</v>
      </c>
      <c r="C91" s="52">
        <v>1179.9738974644331</v>
      </c>
      <c r="D91" s="52">
        <v>1179.9738974644331</v>
      </c>
      <c r="E91" s="52">
        <v>1179.9738974644331</v>
      </c>
      <c r="F91" s="52">
        <v>1179.9738974644331</v>
      </c>
      <c r="G91" s="52">
        <v>1179.9738974644331</v>
      </c>
      <c r="H91" s="52">
        <v>1179.9738974644331</v>
      </c>
      <c r="I91" s="52">
        <v>1179.9738974644331</v>
      </c>
      <c r="J91" s="52">
        <v>1179.9738974644331</v>
      </c>
      <c r="K91" s="52">
        <v>1179.9738974644331</v>
      </c>
    </row>
    <row r="92" spans="1:11" s="34" customFormat="1" ht="15.75" x14ac:dyDescent="0.25">
      <c r="A92" s="9" t="s">
        <v>224</v>
      </c>
      <c r="B92" s="52">
        <v>1283.4000000000001</v>
      </c>
      <c r="C92" s="52">
        <v>1283.4000000000001</v>
      </c>
      <c r="D92" s="52">
        <v>1283.4000000000001</v>
      </c>
      <c r="E92" s="52">
        <v>1283.4000000000001</v>
      </c>
      <c r="F92" s="52">
        <v>1283.4000000000001</v>
      </c>
      <c r="G92" s="52">
        <v>1283.4000000000001</v>
      </c>
      <c r="H92" s="52">
        <v>1283.4000000000001</v>
      </c>
      <c r="I92" s="52">
        <v>1283.4000000000001</v>
      </c>
      <c r="J92" s="52">
        <v>1283.4000000000001</v>
      </c>
      <c r="K92" s="52">
        <v>1283.4000000000001</v>
      </c>
    </row>
    <row r="93" spans="1:11" s="34" customFormat="1" ht="15.75" x14ac:dyDescent="0.25">
      <c r="A93" s="9" t="s">
        <v>351</v>
      </c>
      <c r="B93" s="52">
        <v>1639.7328470638611</v>
      </c>
      <c r="C93" s="52">
        <v>1639.7328470638611</v>
      </c>
      <c r="D93" s="52">
        <v>1619.2239325346766</v>
      </c>
      <c r="E93" s="52">
        <v>1619.2239325346766</v>
      </c>
      <c r="F93" s="52">
        <v>1619.2239325346766</v>
      </c>
      <c r="G93" s="52">
        <v>1576.9220751805169</v>
      </c>
      <c r="H93" s="52">
        <v>1545</v>
      </c>
      <c r="I93" s="52">
        <v>1484</v>
      </c>
      <c r="J93" s="52">
        <v>1484</v>
      </c>
      <c r="K93" s="52">
        <v>1484</v>
      </c>
    </row>
    <row r="94" spans="1:11" s="34" customFormat="1" ht="15.75" x14ac:dyDescent="0.25">
      <c r="A94" s="9" t="s">
        <v>84</v>
      </c>
      <c r="B94" s="52">
        <v>2000</v>
      </c>
      <c r="C94" s="52">
        <v>2000</v>
      </c>
      <c r="D94" s="52">
        <v>2000</v>
      </c>
      <c r="E94" s="52">
        <v>2000</v>
      </c>
      <c r="F94" s="52">
        <v>2000</v>
      </c>
      <c r="G94" s="52">
        <v>2000</v>
      </c>
      <c r="H94" s="52">
        <v>2000</v>
      </c>
      <c r="I94" s="52">
        <v>2000</v>
      </c>
      <c r="J94" s="52">
        <v>2000</v>
      </c>
      <c r="K94" s="52">
        <v>2000</v>
      </c>
    </row>
    <row r="95" spans="1:11" s="34" customFormat="1" ht="15.75" x14ac:dyDescent="0.25">
      <c r="A95" s="9" t="s">
        <v>366</v>
      </c>
      <c r="B95" s="52"/>
      <c r="C95" s="52"/>
      <c r="D95" s="52"/>
      <c r="E95" s="52"/>
      <c r="F95" s="52"/>
      <c r="G95" s="52">
        <v>1400</v>
      </c>
      <c r="H95" s="52">
        <v>1292</v>
      </c>
      <c r="I95" s="52">
        <v>1292</v>
      </c>
      <c r="J95" s="52">
        <v>1292</v>
      </c>
      <c r="K95" s="52">
        <v>1343</v>
      </c>
    </row>
    <row r="96" spans="1:11" s="34" customFormat="1" ht="15.75" x14ac:dyDescent="0.25">
      <c r="A96" s="9" t="s">
        <v>367</v>
      </c>
      <c r="B96" s="52"/>
      <c r="C96" s="52"/>
      <c r="D96" s="52"/>
      <c r="E96" s="52"/>
      <c r="F96" s="52"/>
      <c r="G96" s="52">
        <v>1400</v>
      </c>
      <c r="H96" s="52">
        <v>1291</v>
      </c>
      <c r="I96" s="52">
        <v>1291</v>
      </c>
      <c r="J96" s="52">
        <v>1291</v>
      </c>
      <c r="K96" s="52">
        <v>1291</v>
      </c>
    </row>
    <row r="97" spans="1:11" s="34" customFormat="1" ht="15.75" x14ac:dyDescent="0.25">
      <c r="A97" s="9" t="s">
        <v>293</v>
      </c>
      <c r="B97" s="52">
        <v>1591.5677550429689</v>
      </c>
      <c r="C97" s="52">
        <v>1591.5677550429689</v>
      </c>
      <c r="D97" s="52">
        <v>1591.5677550429689</v>
      </c>
      <c r="E97" s="52">
        <v>1591.5677550429689</v>
      </c>
      <c r="F97" s="52">
        <v>1547.1478405965161</v>
      </c>
      <c r="G97" s="52">
        <v>1586.0810340537018</v>
      </c>
      <c r="H97" s="52">
        <v>1494</v>
      </c>
      <c r="I97" s="52">
        <v>1483</v>
      </c>
      <c r="J97" s="52">
        <v>1483</v>
      </c>
      <c r="K97" s="52">
        <v>1511</v>
      </c>
    </row>
    <row r="98" spans="1:11" s="34" customFormat="1" ht="15.75" x14ac:dyDescent="0.25">
      <c r="A98" s="9" t="s">
        <v>233</v>
      </c>
      <c r="B98" s="52">
        <v>1256.0665773817016</v>
      </c>
      <c r="C98" s="52">
        <v>1256.0665773817016</v>
      </c>
      <c r="D98" s="52">
        <v>1256.0665773817016</v>
      </c>
      <c r="E98" s="52">
        <v>1256.0665773817016</v>
      </c>
      <c r="F98" s="52">
        <v>1270.6617828482183</v>
      </c>
      <c r="G98" s="52">
        <v>1299.2229749090022</v>
      </c>
      <c r="H98" s="52">
        <v>1210</v>
      </c>
      <c r="I98" s="52">
        <v>1233</v>
      </c>
      <c r="J98" s="52">
        <v>1233</v>
      </c>
      <c r="K98" s="52">
        <v>1233</v>
      </c>
    </row>
    <row r="99" spans="1:11" s="34" customFormat="1" ht="15.75" x14ac:dyDescent="0.25">
      <c r="A99" s="9" t="s">
        <v>85</v>
      </c>
      <c r="B99" s="52">
        <v>1600</v>
      </c>
      <c r="C99" s="52">
        <v>1600</v>
      </c>
      <c r="D99" s="52">
        <v>1600</v>
      </c>
      <c r="E99" s="52">
        <v>1600</v>
      </c>
      <c r="F99" s="52">
        <v>1600</v>
      </c>
      <c r="G99" s="52">
        <v>1600</v>
      </c>
      <c r="H99" s="52">
        <v>1600</v>
      </c>
      <c r="I99" s="52">
        <v>1600</v>
      </c>
      <c r="J99" s="52">
        <v>1600</v>
      </c>
      <c r="K99" s="52">
        <v>1600</v>
      </c>
    </row>
    <row r="100" spans="1:11" s="34" customFormat="1" ht="15.75" x14ac:dyDescent="0.25">
      <c r="A100" s="9" t="s">
        <v>86</v>
      </c>
      <c r="B100" s="52">
        <v>1900</v>
      </c>
      <c r="C100" s="52">
        <v>1900</v>
      </c>
      <c r="D100" s="52">
        <v>1900</v>
      </c>
      <c r="E100" s="52">
        <v>1900</v>
      </c>
      <c r="F100" s="52">
        <v>1900</v>
      </c>
      <c r="G100" s="52">
        <v>1900</v>
      </c>
      <c r="H100" s="52">
        <v>1900</v>
      </c>
      <c r="I100" s="52">
        <v>1900</v>
      </c>
      <c r="J100" s="52">
        <v>1900</v>
      </c>
      <c r="K100" s="52">
        <v>1900</v>
      </c>
    </row>
    <row r="101" spans="1:11" s="34" customFormat="1" ht="15.75" x14ac:dyDescent="0.25">
      <c r="A101" s="9" t="s">
        <v>284</v>
      </c>
      <c r="B101" s="52">
        <v>1317.1478791617444</v>
      </c>
      <c r="C101" s="52">
        <v>1317.1478791617444</v>
      </c>
      <c r="D101" s="52">
        <v>1317.1478791617444</v>
      </c>
      <c r="E101" s="52">
        <v>1317.1478791617444</v>
      </c>
      <c r="F101" s="52">
        <v>1317.1478791617444</v>
      </c>
      <c r="G101" s="52">
        <v>1317.1478791617444</v>
      </c>
      <c r="H101" s="52">
        <v>1389</v>
      </c>
      <c r="I101" s="52">
        <v>1389</v>
      </c>
      <c r="J101" s="52">
        <v>1389</v>
      </c>
      <c r="K101" s="52">
        <v>1490</v>
      </c>
    </row>
    <row r="102" spans="1:11" s="34" customFormat="1" ht="15.75" x14ac:dyDescent="0.25">
      <c r="A102" s="9" t="s">
        <v>87</v>
      </c>
      <c r="B102" s="52">
        <v>1709.5645985628396</v>
      </c>
      <c r="C102" s="52">
        <v>1709.5645985628396</v>
      </c>
      <c r="D102" s="52">
        <v>1709.5645985628396</v>
      </c>
      <c r="E102" s="52">
        <v>1709.5645985628396</v>
      </c>
      <c r="F102" s="52">
        <v>1709.5645985628396</v>
      </c>
      <c r="G102" s="52">
        <v>1709.5645985628396</v>
      </c>
      <c r="H102" s="52">
        <v>1709.5645985628396</v>
      </c>
      <c r="I102" s="52">
        <v>1709.5645985628396</v>
      </c>
      <c r="J102" s="52">
        <v>1709.5645985628396</v>
      </c>
      <c r="K102" s="52">
        <v>1635</v>
      </c>
    </row>
    <row r="103" spans="1:11" s="34" customFormat="1" ht="15.75" x14ac:dyDescent="0.25">
      <c r="A103" s="9" t="s">
        <v>88</v>
      </c>
      <c r="B103" s="52">
        <v>1600</v>
      </c>
      <c r="C103" s="52">
        <v>1600</v>
      </c>
      <c r="D103" s="52">
        <v>1600</v>
      </c>
      <c r="E103" s="52">
        <v>1600</v>
      </c>
      <c r="F103" s="52">
        <v>1600</v>
      </c>
      <c r="G103" s="52">
        <v>1600</v>
      </c>
      <c r="H103" s="52">
        <v>1600</v>
      </c>
      <c r="I103" s="52">
        <v>1600</v>
      </c>
      <c r="J103" s="52">
        <v>1600</v>
      </c>
      <c r="K103" s="52">
        <v>1600</v>
      </c>
    </row>
    <row r="104" spans="1:11" s="34" customFormat="1" ht="15.75" x14ac:dyDescent="0.25">
      <c r="A104" s="9" t="s">
        <v>344</v>
      </c>
      <c r="B104" s="52">
        <v>1609.8848707873892</v>
      </c>
      <c r="C104" s="52">
        <v>1609.8848707873892</v>
      </c>
      <c r="D104" s="52">
        <v>1609.8848707873892</v>
      </c>
      <c r="E104" s="52">
        <v>1609.8848707873892</v>
      </c>
      <c r="F104" s="52">
        <v>1609.8848707873892</v>
      </c>
      <c r="G104" s="52">
        <v>1609.8848707873892</v>
      </c>
      <c r="H104" s="52">
        <v>1609.8848707873892</v>
      </c>
      <c r="I104" s="52">
        <v>1609.8848707873892</v>
      </c>
      <c r="J104" s="52">
        <v>1609.8848707873892</v>
      </c>
      <c r="K104" s="52">
        <v>1609.8848707873892</v>
      </c>
    </row>
    <row r="105" spans="1:11" s="34" customFormat="1" ht="15.75" x14ac:dyDescent="0.25">
      <c r="A105" s="9" t="s">
        <v>89</v>
      </c>
      <c r="B105" s="52">
        <v>1400</v>
      </c>
      <c r="C105" s="52">
        <v>1400</v>
      </c>
      <c r="D105" s="52">
        <v>1400</v>
      </c>
      <c r="E105" s="52">
        <v>1400</v>
      </c>
      <c r="F105" s="52">
        <v>1400</v>
      </c>
      <c r="G105" s="52">
        <v>1400</v>
      </c>
      <c r="H105" s="52">
        <v>1400</v>
      </c>
      <c r="I105" s="52">
        <v>1400</v>
      </c>
      <c r="J105" s="52">
        <v>1400</v>
      </c>
      <c r="K105" s="52">
        <v>1400</v>
      </c>
    </row>
    <row r="106" spans="1:11" s="34" customFormat="1" ht="15.75" x14ac:dyDescent="0.25">
      <c r="A106" s="9" t="s">
        <v>279</v>
      </c>
      <c r="B106" s="52">
        <v>1452.5804314810907</v>
      </c>
      <c r="C106" s="52">
        <v>1452.5804314810907</v>
      </c>
      <c r="D106" s="52">
        <v>1452.5804314810907</v>
      </c>
      <c r="E106" s="52">
        <v>1452.5804314810907</v>
      </c>
      <c r="F106" s="52">
        <v>1452.5804314810907</v>
      </c>
      <c r="G106" s="52">
        <v>1452.5804314810907</v>
      </c>
      <c r="H106" s="52">
        <v>1452.5804314810907</v>
      </c>
      <c r="I106" s="52">
        <v>1452.5804314810907</v>
      </c>
      <c r="J106" s="52">
        <v>1452.5804314810907</v>
      </c>
      <c r="K106" s="52">
        <v>1452.5804314810907</v>
      </c>
    </row>
    <row r="107" spans="1:11" s="34" customFormat="1" ht="15.75" x14ac:dyDescent="0.25">
      <c r="A107" s="9" t="s">
        <v>90</v>
      </c>
      <c r="B107" s="52">
        <v>1227.8</v>
      </c>
      <c r="C107" s="52">
        <v>1227.8</v>
      </c>
      <c r="D107" s="52">
        <v>1227.8</v>
      </c>
      <c r="E107" s="52">
        <v>1227.8</v>
      </c>
      <c r="F107" s="52">
        <v>1227.8</v>
      </c>
      <c r="G107" s="52">
        <v>1227.8</v>
      </c>
      <c r="H107" s="52">
        <v>1227.8</v>
      </c>
      <c r="I107" s="52">
        <v>1227.8</v>
      </c>
      <c r="J107" s="52">
        <v>1227.8</v>
      </c>
      <c r="K107" s="52">
        <v>1227.8</v>
      </c>
    </row>
    <row r="108" spans="1:11" s="34" customFormat="1" ht="15.75" x14ac:dyDescent="0.25">
      <c r="A108" s="9" t="s">
        <v>91</v>
      </c>
      <c r="B108" s="52">
        <v>2239.0514126461749</v>
      </c>
      <c r="C108" s="52">
        <v>2239.0514126461749</v>
      </c>
      <c r="D108" s="52">
        <v>2239.0514126461749</v>
      </c>
      <c r="E108" s="52">
        <v>2239.0514126461749</v>
      </c>
      <c r="F108" s="52">
        <v>2239.0514126461749</v>
      </c>
      <c r="G108" s="52">
        <v>2239.0514126461749</v>
      </c>
      <c r="H108" s="52">
        <v>2239.0514126461749</v>
      </c>
      <c r="I108" s="52">
        <v>2239.0514126461749</v>
      </c>
      <c r="J108" s="52">
        <v>2239.0514126461749</v>
      </c>
      <c r="K108" s="52">
        <v>2239.0514126461749</v>
      </c>
    </row>
    <row r="109" spans="1:11" s="34" customFormat="1" ht="15.75" x14ac:dyDescent="0.25">
      <c r="A109" s="9" t="s">
        <v>92</v>
      </c>
      <c r="B109" s="52">
        <v>1400</v>
      </c>
      <c r="C109" s="52">
        <v>1400</v>
      </c>
      <c r="D109" s="52">
        <v>1400</v>
      </c>
      <c r="E109" s="52">
        <v>1400</v>
      </c>
      <c r="F109" s="52">
        <v>1400</v>
      </c>
      <c r="G109" s="52">
        <v>1400</v>
      </c>
      <c r="H109" s="52">
        <v>1400</v>
      </c>
      <c r="I109" s="52">
        <v>1400</v>
      </c>
      <c r="J109" s="52">
        <v>1400</v>
      </c>
      <c r="K109" s="52">
        <v>1400</v>
      </c>
    </row>
    <row r="110" spans="1:11" s="34" customFormat="1" ht="15.75" x14ac:dyDescent="0.25">
      <c r="A110" s="9" t="s">
        <v>93</v>
      </c>
      <c r="B110" s="52">
        <v>1400</v>
      </c>
      <c r="C110" s="52">
        <v>1400</v>
      </c>
      <c r="D110" s="52">
        <v>1400</v>
      </c>
      <c r="E110" s="52">
        <v>1400</v>
      </c>
      <c r="F110" s="52">
        <v>1400</v>
      </c>
      <c r="G110" s="52">
        <v>1400</v>
      </c>
      <c r="H110" s="52">
        <v>1400</v>
      </c>
      <c r="I110" s="52">
        <v>1400</v>
      </c>
      <c r="J110" s="52">
        <v>1400</v>
      </c>
      <c r="K110" s="52">
        <v>1400</v>
      </c>
    </row>
    <row r="111" spans="1:11" s="34" customFormat="1" ht="15.75" x14ac:dyDescent="0.25">
      <c r="A111" s="9" t="s">
        <v>94</v>
      </c>
      <c r="B111" s="52">
        <v>2400</v>
      </c>
      <c r="C111" s="52">
        <v>2400</v>
      </c>
      <c r="D111" s="52">
        <v>2400</v>
      </c>
      <c r="E111" s="52">
        <v>2400</v>
      </c>
      <c r="F111" s="52">
        <v>2400</v>
      </c>
      <c r="G111" s="52">
        <v>2400</v>
      </c>
      <c r="H111" s="52">
        <v>2400</v>
      </c>
      <c r="I111" s="52">
        <v>2400</v>
      </c>
      <c r="J111" s="52">
        <v>2400</v>
      </c>
      <c r="K111" s="52">
        <v>2400</v>
      </c>
    </row>
    <row r="112" spans="1:11" s="34" customFormat="1" ht="15.75" x14ac:dyDescent="0.25">
      <c r="A112" s="9" t="s">
        <v>244</v>
      </c>
      <c r="B112" s="52">
        <v>1256.3079473960015</v>
      </c>
      <c r="C112" s="52">
        <v>1256.3079473960015</v>
      </c>
      <c r="D112" s="52">
        <v>1256.3079473960015</v>
      </c>
      <c r="E112" s="52">
        <v>1256.3079473960015</v>
      </c>
      <c r="F112" s="52">
        <v>1256.3079473960015</v>
      </c>
      <c r="G112" s="52">
        <v>1256.3079473960015</v>
      </c>
      <c r="H112" s="52">
        <v>1256.3079473960015</v>
      </c>
      <c r="I112" s="52">
        <v>1256.3079473960015</v>
      </c>
      <c r="J112" s="52">
        <v>1256.3079473960015</v>
      </c>
      <c r="K112" s="52">
        <v>1256.3079473960015</v>
      </c>
    </row>
    <row r="113" spans="1:11" s="34" customFormat="1" ht="15.75" x14ac:dyDescent="0.25">
      <c r="A113" s="9" t="s">
        <v>345</v>
      </c>
      <c r="B113" s="52">
        <v>1557.8523333583255</v>
      </c>
      <c r="C113" s="52">
        <v>1557.8523333583255</v>
      </c>
      <c r="D113" s="52">
        <v>1557.8523333583255</v>
      </c>
      <c r="E113" s="52">
        <v>1557.8523333583255</v>
      </c>
      <c r="F113" s="52">
        <v>1557.8523333583255</v>
      </c>
      <c r="G113" s="52">
        <v>1557.8523333583255</v>
      </c>
      <c r="H113" s="52">
        <v>1559</v>
      </c>
      <c r="I113" s="52">
        <v>1559</v>
      </c>
      <c r="J113" s="52">
        <v>1559</v>
      </c>
      <c r="K113" s="52">
        <v>1559</v>
      </c>
    </row>
    <row r="114" spans="1:11" s="34" customFormat="1" ht="15.75" x14ac:dyDescent="0.25">
      <c r="A114" s="9" t="s">
        <v>231</v>
      </c>
      <c r="B114" s="52">
        <v>1721.9879047594472</v>
      </c>
      <c r="C114" s="52">
        <v>1721.9879047594472</v>
      </c>
      <c r="D114" s="52">
        <v>1677.5865916512123</v>
      </c>
      <c r="E114" s="52">
        <v>1621.2103602547809</v>
      </c>
      <c r="F114" s="52">
        <v>1621.2103602547809</v>
      </c>
      <c r="G114" s="52">
        <v>1564.0456824593068</v>
      </c>
      <c r="H114" s="52">
        <v>1612</v>
      </c>
      <c r="I114" s="52">
        <v>1567</v>
      </c>
      <c r="J114" s="52">
        <v>1600.5473314361338</v>
      </c>
      <c r="K114" s="52">
        <v>1606</v>
      </c>
    </row>
    <row r="115" spans="1:11" s="34" customFormat="1" ht="15.75" x14ac:dyDescent="0.25">
      <c r="A115" s="9" t="s">
        <v>95</v>
      </c>
      <c r="B115" s="52">
        <v>1488.2619190702296</v>
      </c>
      <c r="C115" s="52">
        <v>1488.2619190702296</v>
      </c>
      <c r="D115" s="52">
        <v>1488.2619190702296</v>
      </c>
      <c r="E115" s="52">
        <v>1488.2619190702296</v>
      </c>
      <c r="F115" s="52">
        <v>1488.2619190702296</v>
      </c>
      <c r="G115" s="52">
        <v>1488.2619190702296</v>
      </c>
      <c r="H115" s="52">
        <v>1488.2619190702296</v>
      </c>
      <c r="I115" s="52">
        <v>1488.2619190702296</v>
      </c>
      <c r="J115" s="52">
        <v>1488.2619190702296</v>
      </c>
      <c r="K115" s="52">
        <v>1613</v>
      </c>
    </row>
    <row r="116" spans="1:11" s="34" customFormat="1" ht="15.75" x14ac:dyDescent="0.25">
      <c r="A116" s="9" t="s">
        <v>96</v>
      </c>
      <c r="B116" s="52">
        <v>2080.7733754239371</v>
      </c>
      <c r="C116" s="52">
        <v>2080.7733754239371</v>
      </c>
      <c r="D116" s="52">
        <v>2083.0516521525278</v>
      </c>
      <c r="E116" s="52">
        <v>2016.1701554405067</v>
      </c>
      <c r="F116" s="52">
        <v>1951.8595751953931</v>
      </c>
      <c r="G116" s="52">
        <v>1921.2436932307567</v>
      </c>
      <c r="H116" s="52">
        <v>1926</v>
      </c>
      <c r="I116" s="52">
        <v>1879</v>
      </c>
      <c r="J116" s="52">
        <v>1879</v>
      </c>
      <c r="K116" s="52">
        <v>1879</v>
      </c>
    </row>
    <row r="117" spans="1:11" s="34" customFormat="1" ht="15.75" x14ac:dyDescent="0.25">
      <c r="A117" s="9" t="s">
        <v>97</v>
      </c>
      <c r="B117" s="52">
        <v>2063.7516423792213</v>
      </c>
      <c r="C117" s="52">
        <v>2063.7516423792213</v>
      </c>
      <c r="D117" s="52">
        <v>2063.7516423792213</v>
      </c>
      <c r="E117" s="52">
        <v>2063.7516423792213</v>
      </c>
      <c r="F117" s="52">
        <v>2063.7516423792213</v>
      </c>
      <c r="G117" s="52">
        <v>2063.7516423792213</v>
      </c>
      <c r="H117" s="52">
        <v>2014</v>
      </c>
      <c r="I117" s="52">
        <v>2014</v>
      </c>
      <c r="J117" s="52">
        <v>2014</v>
      </c>
      <c r="K117" s="52">
        <v>1967</v>
      </c>
    </row>
    <row r="118" spans="1:11" s="34" customFormat="1" ht="15.75" x14ac:dyDescent="0.25">
      <c r="A118" s="9" t="s">
        <v>361</v>
      </c>
      <c r="B118" s="52"/>
      <c r="C118" s="52"/>
      <c r="D118" s="52"/>
      <c r="E118" s="52"/>
      <c r="F118" s="52">
        <v>1600</v>
      </c>
      <c r="G118" s="52">
        <v>1639.475021101983</v>
      </c>
      <c r="H118" s="52">
        <v>1290</v>
      </c>
      <c r="I118" s="52">
        <v>1374</v>
      </c>
      <c r="J118" s="52">
        <v>1447.2821692354219</v>
      </c>
      <c r="K118" s="52">
        <v>1447.2821692354219</v>
      </c>
    </row>
    <row r="119" spans="1:11" s="34" customFormat="1" ht="15.75" x14ac:dyDescent="0.25">
      <c r="A119" s="9" t="s">
        <v>346</v>
      </c>
      <c r="B119" s="52">
        <v>1200.9155075372935</v>
      </c>
      <c r="C119" s="52">
        <v>1200.9155075372935</v>
      </c>
      <c r="D119" s="52">
        <v>1200.9155075372935</v>
      </c>
      <c r="E119" s="52">
        <v>1200.9155075372935</v>
      </c>
      <c r="F119" s="52">
        <v>1200.9155075372935</v>
      </c>
      <c r="G119" s="52">
        <v>1200.9155075372935</v>
      </c>
      <c r="H119" s="52">
        <v>1262</v>
      </c>
      <c r="I119" s="52">
        <v>1320</v>
      </c>
      <c r="J119" s="52">
        <v>1320</v>
      </c>
      <c r="K119" s="52">
        <v>1379</v>
      </c>
    </row>
    <row r="120" spans="1:11" s="34" customFormat="1" ht="15.75" x14ac:dyDescent="0.25">
      <c r="A120" s="9" t="s">
        <v>98</v>
      </c>
      <c r="B120" s="52">
        <v>1453.6</v>
      </c>
      <c r="C120" s="52">
        <v>1453.6</v>
      </c>
      <c r="D120" s="52">
        <v>1453.6</v>
      </c>
      <c r="E120" s="52">
        <v>1453.6</v>
      </c>
      <c r="F120" s="52">
        <v>1453.6</v>
      </c>
      <c r="G120" s="52">
        <v>1453.6</v>
      </c>
      <c r="H120" s="52">
        <v>1453.6</v>
      </c>
      <c r="I120" s="52">
        <v>1453.6</v>
      </c>
      <c r="J120" s="52">
        <v>1453.6</v>
      </c>
      <c r="K120" s="52">
        <v>1453.6</v>
      </c>
    </row>
    <row r="121" spans="1:11" s="34" customFormat="1" ht="15.75" x14ac:dyDescent="0.25">
      <c r="A121" s="9" t="s">
        <v>359</v>
      </c>
      <c r="B121" s="52"/>
      <c r="C121" s="52"/>
      <c r="D121" s="52"/>
      <c r="E121" s="52">
        <v>1200</v>
      </c>
      <c r="F121" s="52">
        <v>1166.554414732901</v>
      </c>
      <c r="G121" s="52">
        <v>1166.554414732901</v>
      </c>
      <c r="H121" s="52">
        <v>1166.554414732901</v>
      </c>
      <c r="I121" s="52">
        <v>1166.554414732901</v>
      </c>
      <c r="J121" s="52">
        <v>1166.554414732901</v>
      </c>
      <c r="K121" s="52">
        <v>1166.554414732901</v>
      </c>
    </row>
    <row r="122" spans="1:11" s="34" customFormat="1" ht="15.75" x14ac:dyDescent="0.25">
      <c r="A122" s="9" t="s">
        <v>99</v>
      </c>
      <c r="B122" s="52">
        <v>1400</v>
      </c>
      <c r="C122" s="52">
        <v>1400</v>
      </c>
      <c r="D122" s="52">
        <v>1400</v>
      </c>
      <c r="E122" s="52">
        <v>1400</v>
      </c>
      <c r="F122" s="52">
        <v>1400</v>
      </c>
      <c r="G122" s="52">
        <v>1400</v>
      </c>
      <c r="H122" s="52">
        <v>1400</v>
      </c>
      <c r="I122" s="52">
        <v>1400</v>
      </c>
      <c r="J122" s="52">
        <v>1400</v>
      </c>
      <c r="K122" s="52">
        <v>1400</v>
      </c>
    </row>
    <row r="123" spans="1:11" s="34" customFormat="1" ht="15.75" x14ac:dyDescent="0.25">
      <c r="A123" s="9" t="s">
        <v>352</v>
      </c>
      <c r="B123" s="52"/>
      <c r="C123" s="52">
        <v>1200</v>
      </c>
      <c r="D123" s="52">
        <v>1219.1243008494218</v>
      </c>
      <c r="E123" s="52">
        <v>1275.6150298986693</v>
      </c>
      <c r="F123" s="52">
        <v>1275.6150298986693</v>
      </c>
      <c r="G123" s="52">
        <v>1275.6150298986693</v>
      </c>
      <c r="H123" s="52">
        <v>1275.6150298986693</v>
      </c>
      <c r="I123" s="52">
        <v>1314</v>
      </c>
      <c r="J123" s="52">
        <v>1314</v>
      </c>
      <c r="K123" s="52">
        <v>1314</v>
      </c>
    </row>
    <row r="124" spans="1:11" s="34" customFormat="1" ht="15.75" x14ac:dyDescent="0.25">
      <c r="A124" s="9" t="s">
        <v>100</v>
      </c>
      <c r="B124" s="52">
        <v>1207.8</v>
      </c>
      <c r="C124" s="52">
        <v>1207.8</v>
      </c>
      <c r="D124" s="52">
        <v>1207.8</v>
      </c>
      <c r="E124" s="52">
        <v>1207.8</v>
      </c>
      <c r="F124" s="52">
        <v>1207.8</v>
      </c>
      <c r="G124" s="52">
        <v>1207.8</v>
      </c>
      <c r="H124" s="52">
        <v>1207.8</v>
      </c>
      <c r="I124" s="52">
        <v>1207.8</v>
      </c>
      <c r="J124" s="52">
        <v>1207.8</v>
      </c>
      <c r="K124" s="52">
        <v>1207.8</v>
      </c>
    </row>
    <row r="125" spans="1:11" s="34" customFormat="1" ht="15.75" x14ac:dyDescent="0.25">
      <c r="A125" s="9" t="s">
        <v>101</v>
      </c>
      <c r="B125" s="52">
        <v>1200</v>
      </c>
      <c r="C125" s="52">
        <v>1200</v>
      </c>
      <c r="D125" s="52">
        <v>1200</v>
      </c>
      <c r="E125" s="52">
        <v>1200</v>
      </c>
      <c r="F125" s="52">
        <v>1200</v>
      </c>
      <c r="G125" s="52">
        <v>1200</v>
      </c>
      <c r="H125" s="52">
        <v>1200</v>
      </c>
      <c r="I125" s="52">
        <v>1200</v>
      </c>
      <c r="J125" s="52">
        <v>1200</v>
      </c>
      <c r="K125" s="52">
        <v>1200</v>
      </c>
    </row>
    <row r="126" spans="1:11" s="34" customFormat="1" ht="15.75" x14ac:dyDescent="0.25">
      <c r="A126" s="9" t="s">
        <v>102</v>
      </c>
      <c r="B126" s="52">
        <v>1400</v>
      </c>
      <c r="C126" s="52">
        <v>1400</v>
      </c>
      <c r="D126" s="52">
        <v>1400</v>
      </c>
      <c r="E126" s="52">
        <v>1400</v>
      </c>
      <c r="F126" s="52">
        <v>1400</v>
      </c>
      <c r="G126" s="52">
        <v>1400</v>
      </c>
      <c r="H126" s="52">
        <v>1400</v>
      </c>
      <c r="I126" s="52">
        <v>1400</v>
      </c>
      <c r="J126" s="52">
        <v>1400</v>
      </c>
      <c r="K126" s="52">
        <v>1400</v>
      </c>
    </row>
    <row r="127" spans="1:11" s="34" customFormat="1" ht="15.75" x14ac:dyDescent="0.25">
      <c r="A127" s="9" t="s">
        <v>103</v>
      </c>
      <c r="B127" s="52">
        <v>1200</v>
      </c>
      <c r="C127" s="52">
        <v>1200</v>
      </c>
      <c r="D127" s="52">
        <v>1200</v>
      </c>
      <c r="E127" s="52">
        <v>1200</v>
      </c>
      <c r="F127" s="52">
        <v>1200</v>
      </c>
      <c r="G127" s="52">
        <v>1200</v>
      </c>
      <c r="H127" s="52">
        <v>1200</v>
      </c>
      <c r="I127" s="52">
        <v>1200</v>
      </c>
      <c r="J127" s="52">
        <v>1200</v>
      </c>
      <c r="K127" s="52">
        <v>1200</v>
      </c>
    </row>
    <row r="128" spans="1:11" s="34" customFormat="1" ht="15.75" x14ac:dyDescent="0.25">
      <c r="A128" s="9" t="s">
        <v>104</v>
      </c>
      <c r="B128" s="52">
        <v>1800</v>
      </c>
      <c r="C128" s="52">
        <v>1800</v>
      </c>
      <c r="D128" s="52">
        <v>1800</v>
      </c>
      <c r="E128" s="52">
        <v>1800</v>
      </c>
      <c r="F128" s="52">
        <v>1800</v>
      </c>
      <c r="G128" s="52">
        <v>1800</v>
      </c>
      <c r="H128" s="52">
        <v>1800</v>
      </c>
      <c r="I128" s="52">
        <v>1800</v>
      </c>
      <c r="J128" s="52">
        <v>1800</v>
      </c>
      <c r="K128" s="52">
        <v>1800</v>
      </c>
    </row>
    <row r="129" spans="1:11" s="34" customFormat="1" ht="15.75" x14ac:dyDescent="0.25">
      <c r="A129" s="9" t="s">
        <v>368</v>
      </c>
      <c r="B129" s="52"/>
      <c r="C129" s="52"/>
      <c r="D129" s="52"/>
      <c r="E129" s="52"/>
      <c r="F129" s="52"/>
      <c r="G129" s="52">
        <v>1400</v>
      </c>
      <c r="H129" s="52">
        <v>1281</v>
      </c>
      <c r="I129" s="52">
        <v>1363</v>
      </c>
      <c r="J129" s="52">
        <v>1363</v>
      </c>
      <c r="K129" s="52">
        <v>1441</v>
      </c>
    </row>
    <row r="130" spans="1:11" s="34" customFormat="1" ht="15.75" x14ac:dyDescent="0.25">
      <c r="A130" s="9" t="s">
        <v>105</v>
      </c>
      <c r="B130" s="52">
        <v>1600</v>
      </c>
      <c r="C130" s="52">
        <v>1600</v>
      </c>
      <c r="D130" s="52">
        <v>1600</v>
      </c>
      <c r="E130" s="52">
        <v>1600</v>
      </c>
      <c r="F130" s="52">
        <v>1600</v>
      </c>
      <c r="G130" s="52">
        <v>1600</v>
      </c>
      <c r="H130" s="52">
        <v>1600</v>
      </c>
      <c r="I130" s="52">
        <v>1600</v>
      </c>
      <c r="J130" s="52">
        <v>1600</v>
      </c>
      <c r="K130" s="52">
        <v>1600</v>
      </c>
    </row>
    <row r="131" spans="1:11" s="34" customFormat="1" ht="15.75" x14ac:dyDescent="0.25">
      <c r="A131" s="9" t="s">
        <v>354</v>
      </c>
      <c r="B131" s="52"/>
      <c r="C131" s="52"/>
      <c r="D131" s="52">
        <v>1200</v>
      </c>
      <c r="E131" s="52">
        <v>1200.4405569077035</v>
      </c>
      <c r="F131" s="52">
        <v>1200.4405569077035</v>
      </c>
      <c r="G131" s="52">
        <v>1200.4405569077035</v>
      </c>
      <c r="H131" s="52">
        <v>1200.4405569077035</v>
      </c>
      <c r="I131" s="52">
        <v>1200.4405569077035</v>
      </c>
      <c r="J131" s="52">
        <v>1277.4826660544509</v>
      </c>
      <c r="K131" s="52">
        <v>1277.4826660544509</v>
      </c>
    </row>
    <row r="132" spans="1:11" s="34" customFormat="1" ht="15.75" x14ac:dyDescent="0.25">
      <c r="A132" s="9" t="s">
        <v>106</v>
      </c>
      <c r="B132" s="52">
        <v>1761.3967252412617</v>
      </c>
      <c r="C132" s="52">
        <v>1761.3967252412617</v>
      </c>
      <c r="D132" s="52">
        <v>1761.3967252412617</v>
      </c>
      <c r="E132" s="52">
        <v>1761.3967252412617</v>
      </c>
      <c r="F132" s="52">
        <v>1761.3967252412617</v>
      </c>
      <c r="G132" s="52">
        <v>1715.4923950735908</v>
      </c>
      <c r="H132" s="52">
        <v>1715.4923950735908</v>
      </c>
      <c r="I132" s="52">
        <v>1651</v>
      </c>
      <c r="J132" s="52">
        <v>1651</v>
      </c>
      <c r="K132" s="52">
        <v>1651</v>
      </c>
    </row>
    <row r="133" spans="1:11" s="34" customFormat="1" ht="15.75" x14ac:dyDescent="0.25">
      <c r="A133" s="9" t="s">
        <v>107</v>
      </c>
      <c r="B133" s="52">
        <v>1600</v>
      </c>
      <c r="C133" s="52">
        <v>1600</v>
      </c>
      <c r="D133" s="52">
        <v>1600</v>
      </c>
      <c r="E133" s="52">
        <v>1600</v>
      </c>
      <c r="F133" s="52">
        <v>1600</v>
      </c>
      <c r="G133" s="52">
        <v>1600</v>
      </c>
      <c r="H133" s="52">
        <v>1600</v>
      </c>
      <c r="I133" s="52">
        <v>1600</v>
      </c>
      <c r="J133" s="52">
        <v>1600</v>
      </c>
      <c r="K133" s="52">
        <v>1600</v>
      </c>
    </row>
    <row r="134" spans="1:11" s="34" customFormat="1" ht="15.75" x14ac:dyDescent="0.25">
      <c r="A134" s="9" t="s">
        <v>108</v>
      </c>
      <c r="B134" s="52">
        <v>1200</v>
      </c>
      <c r="C134" s="52">
        <v>1200</v>
      </c>
      <c r="D134" s="52">
        <v>1200</v>
      </c>
      <c r="E134" s="52">
        <v>1200</v>
      </c>
      <c r="F134" s="52">
        <v>1200</v>
      </c>
      <c r="G134" s="52">
        <v>1200</v>
      </c>
      <c r="H134" s="52">
        <v>1200</v>
      </c>
      <c r="I134" s="52">
        <v>1200</v>
      </c>
      <c r="J134" s="52">
        <v>1200</v>
      </c>
      <c r="K134" s="52">
        <v>1200</v>
      </c>
    </row>
    <row r="135" spans="1:11" s="34" customFormat="1" ht="15.75" x14ac:dyDescent="0.25">
      <c r="A135" s="9" t="s">
        <v>223</v>
      </c>
      <c r="B135" s="52">
        <v>1204.9331848394536</v>
      </c>
      <c r="C135" s="52">
        <v>1204.9331848394536</v>
      </c>
      <c r="D135" s="52">
        <v>1204.9331848394536</v>
      </c>
      <c r="E135" s="52">
        <v>1204.9331848394536</v>
      </c>
      <c r="F135" s="52">
        <v>1204.9331848394536</v>
      </c>
      <c r="G135" s="52">
        <v>1204.9331848394536</v>
      </c>
      <c r="H135" s="52">
        <v>1204.9331848394536</v>
      </c>
      <c r="I135" s="52">
        <v>1204.9331848394536</v>
      </c>
      <c r="J135" s="52">
        <v>1204.9331848394536</v>
      </c>
      <c r="K135" s="52">
        <v>1204.9331848394536</v>
      </c>
    </row>
    <row r="136" spans="1:11" s="34" customFormat="1" ht="15.75" x14ac:dyDescent="0.25">
      <c r="A136" s="9" t="s">
        <v>109</v>
      </c>
      <c r="B136" s="52">
        <v>1200</v>
      </c>
      <c r="C136" s="52">
        <v>1200</v>
      </c>
      <c r="D136" s="52">
        <v>1200</v>
      </c>
      <c r="E136" s="52">
        <v>1200</v>
      </c>
      <c r="F136" s="52">
        <v>1200</v>
      </c>
      <c r="G136" s="52">
        <v>1200</v>
      </c>
      <c r="H136" s="52">
        <v>1200</v>
      </c>
      <c r="I136" s="52">
        <v>1200</v>
      </c>
      <c r="J136" s="52">
        <v>1200</v>
      </c>
      <c r="K136" s="52">
        <v>1200</v>
      </c>
    </row>
    <row r="137" spans="1:11" s="34" customFormat="1" ht="15.75" x14ac:dyDescent="0.25">
      <c r="A137" s="9" t="s">
        <v>110</v>
      </c>
      <c r="B137" s="52">
        <v>1892.8929688148212</v>
      </c>
      <c r="C137" s="52">
        <v>1892.8929688148212</v>
      </c>
      <c r="D137" s="52">
        <v>1892.8929688148212</v>
      </c>
      <c r="E137" s="52">
        <v>1892.8929688148212</v>
      </c>
      <c r="F137" s="52">
        <v>1892.8929688148212</v>
      </c>
      <c r="G137" s="52">
        <v>1892.8929688148212</v>
      </c>
      <c r="H137" s="52">
        <v>1892.8929688148212</v>
      </c>
      <c r="I137" s="52">
        <v>1892.8929688148212</v>
      </c>
      <c r="J137" s="52">
        <v>1892.8929688148212</v>
      </c>
      <c r="K137" s="52">
        <v>1892.8929688148212</v>
      </c>
    </row>
    <row r="138" spans="1:11" s="34" customFormat="1" ht="15.75" x14ac:dyDescent="0.25">
      <c r="A138" s="9" t="s">
        <v>111</v>
      </c>
      <c r="B138" s="52">
        <v>1288.4600316539522</v>
      </c>
      <c r="C138" s="52">
        <v>1288.4600316539522</v>
      </c>
      <c r="D138" s="52">
        <v>1288.4600316539522</v>
      </c>
      <c r="E138" s="52">
        <v>1288.4600316539522</v>
      </c>
      <c r="F138" s="52">
        <v>1288.4600316539522</v>
      </c>
      <c r="G138" s="52">
        <v>1288.4600316539522</v>
      </c>
      <c r="H138" s="52">
        <v>1288.4600316539522</v>
      </c>
      <c r="I138" s="52">
        <v>1376</v>
      </c>
      <c r="J138" s="52">
        <v>1376</v>
      </c>
      <c r="K138" s="52">
        <v>1480</v>
      </c>
    </row>
    <row r="139" spans="1:11" s="34" customFormat="1" ht="15.75" x14ac:dyDescent="0.25">
      <c r="A139" s="9" t="s">
        <v>112</v>
      </c>
      <c r="B139" s="52">
        <v>1523.5196113336792</v>
      </c>
      <c r="C139" s="52">
        <v>1523.5196113336792</v>
      </c>
      <c r="D139" s="52">
        <v>1523.5196113336792</v>
      </c>
      <c r="E139" s="52">
        <v>1523.5196113336792</v>
      </c>
      <c r="F139" s="52">
        <v>1523.5196113336792</v>
      </c>
      <c r="G139" s="52">
        <v>1523.5196113336792</v>
      </c>
      <c r="H139" s="52">
        <v>1624</v>
      </c>
      <c r="I139" s="52">
        <v>1634</v>
      </c>
      <c r="J139" s="52">
        <v>1634</v>
      </c>
      <c r="K139" s="52">
        <v>1752</v>
      </c>
    </row>
    <row r="140" spans="1:11" s="34" customFormat="1" ht="15.75" x14ac:dyDescent="0.25">
      <c r="A140" s="9" t="s">
        <v>241</v>
      </c>
      <c r="B140" s="52">
        <v>1275.1657585408991</v>
      </c>
      <c r="C140" s="52">
        <v>1275.1657585408991</v>
      </c>
      <c r="D140" s="52">
        <v>1216.8250904556053</v>
      </c>
      <c r="E140" s="52">
        <v>1216.8250904556053</v>
      </c>
      <c r="F140" s="52">
        <v>1216.8250904556053</v>
      </c>
      <c r="G140" s="52">
        <v>1225.7191646424073</v>
      </c>
      <c r="H140" s="52">
        <v>1252</v>
      </c>
      <c r="I140" s="52">
        <v>1252</v>
      </c>
      <c r="J140" s="52">
        <v>1252</v>
      </c>
      <c r="K140" s="52">
        <v>1252</v>
      </c>
    </row>
    <row r="141" spans="1:11" s="34" customFormat="1" ht="15.75" x14ac:dyDescent="0.25">
      <c r="A141" s="9" t="s">
        <v>113</v>
      </c>
      <c r="B141" s="52">
        <v>1474.6</v>
      </c>
      <c r="C141" s="52">
        <v>1474.6</v>
      </c>
      <c r="D141" s="52">
        <v>1474.6</v>
      </c>
      <c r="E141" s="52">
        <v>1474.6</v>
      </c>
      <c r="F141" s="52">
        <v>1474.6</v>
      </c>
      <c r="G141" s="52">
        <v>1474.6</v>
      </c>
      <c r="H141" s="52">
        <v>1474.6</v>
      </c>
      <c r="I141" s="52">
        <v>1474.6</v>
      </c>
      <c r="J141" s="52">
        <v>1474.6</v>
      </c>
      <c r="K141" s="52">
        <v>1474.6</v>
      </c>
    </row>
    <row r="142" spans="1:11" s="34" customFormat="1" ht="15.75" x14ac:dyDescent="0.25">
      <c r="A142" s="9" t="s">
        <v>347</v>
      </c>
      <c r="B142" s="52">
        <v>1953.0762692740789</v>
      </c>
      <c r="C142" s="52">
        <v>1953.0762692740789</v>
      </c>
      <c r="D142" s="52">
        <v>1953.0762692740789</v>
      </c>
      <c r="E142" s="52">
        <v>1953.0762692740789</v>
      </c>
      <c r="F142" s="52">
        <v>1953.0762692740789</v>
      </c>
      <c r="G142" s="52">
        <v>1953.0762692740789</v>
      </c>
      <c r="H142" s="52">
        <v>1917</v>
      </c>
      <c r="I142" s="52">
        <v>1917</v>
      </c>
      <c r="J142" s="52">
        <v>1917</v>
      </c>
      <c r="K142" s="52">
        <v>1838</v>
      </c>
    </row>
    <row r="143" spans="1:11" s="34" customFormat="1" ht="15.75" x14ac:dyDescent="0.25">
      <c r="A143" s="9" t="s">
        <v>230</v>
      </c>
      <c r="B143" s="52">
        <v>1434.275396664807</v>
      </c>
      <c r="C143" s="52">
        <v>1434.275396664807</v>
      </c>
      <c r="D143" s="52">
        <v>1434.275396664807</v>
      </c>
      <c r="E143" s="52">
        <v>1434.275396664807</v>
      </c>
      <c r="F143" s="52">
        <v>1434.275396664807</v>
      </c>
      <c r="G143" s="52">
        <v>1434.275396664807</v>
      </c>
      <c r="H143" s="52">
        <v>1434.275396664807</v>
      </c>
      <c r="I143" s="52">
        <v>1434.275396664807</v>
      </c>
      <c r="J143" s="52">
        <v>1434.275396664807</v>
      </c>
      <c r="K143" s="52">
        <v>1434.275396664807</v>
      </c>
    </row>
    <row r="144" spans="1:11" s="34" customFormat="1" ht="15.75" x14ac:dyDescent="0.25">
      <c r="A144" s="9" t="s">
        <v>114</v>
      </c>
      <c r="B144" s="52">
        <v>1200</v>
      </c>
      <c r="C144" s="52">
        <v>1200</v>
      </c>
      <c r="D144" s="52">
        <v>1200</v>
      </c>
      <c r="E144" s="52">
        <v>1200</v>
      </c>
      <c r="F144" s="52">
        <v>1200</v>
      </c>
      <c r="G144" s="52">
        <v>1200</v>
      </c>
      <c r="H144" s="52">
        <v>1200</v>
      </c>
      <c r="I144" s="52">
        <v>1200</v>
      </c>
      <c r="J144" s="52">
        <v>1200</v>
      </c>
      <c r="K144" s="52">
        <v>1255</v>
      </c>
    </row>
    <row r="145" spans="1:11" s="34" customFormat="1" ht="15.75" x14ac:dyDescent="0.25">
      <c r="A145" s="9" t="s">
        <v>115</v>
      </c>
      <c r="B145" s="52">
        <v>1200</v>
      </c>
      <c r="C145" s="52">
        <v>1200</v>
      </c>
      <c r="D145" s="52">
        <v>1200</v>
      </c>
      <c r="E145" s="52">
        <v>1200</v>
      </c>
      <c r="F145" s="52">
        <v>1200</v>
      </c>
      <c r="G145" s="52">
        <v>1200</v>
      </c>
      <c r="H145" s="52">
        <v>1200</v>
      </c>
      <c r="I145" s="52">
        <v>1200</v>
      </c>
      <c r="J145" s="52">
        <v>1200</v>
      </c>
      <c r="K145" s="52">
        <v>1200</v>
      </c>
    </row>
    <row r="146" spans="1:11" s="34" customFormat="1" ht="15.75" x14ac:dyDescent="0.25">
      <c r="A146" s="9" t="s">
        <v>116</v>
      </c>
      <c r="B146" s="52">
        <v>1200</v>
      </c>
      <c r="C146" s="52">
        <v>1200</v>
      </c>
      <c r="D146" s="52">
        <v>1200</v>
      </c>
      <c r="E146" s="52">
        <v>1200</v>
      </c>
      <c r="F146" s="52">
        <v>1200</v>
      </c>
      <c r="G146" s="52">
        <v>1200</v>
      </c>
      <c r="H146" s="52">
        <v>1200</v>
      </c>
      <c r="I146" s="52">
        <v>1200</v>
      </c>
      <c r="J146" s="52">
        <v>1200</v>
      </c>
      <c r="K146" s="52">
        <v>1200</v>
      </c>
    </row>
    <row r="147" spans="1:11" s="34" customFormat="1" ht="15.75" x14ac:dyDescent="0.25">
      <c r="A147" s="9" t="s">
        <v>295</v>
      </c>
      <c r="B147" s="52">
        <v>1272.4540857454585</v>
      </c>
      <c r="C147" s="52">
        <v>1272.4540857454585</v>
      </c>
      <c r="D147" s="52">
        <v>1272.4540857454585</v>
      </c>
      <c r="E147" s="52">
        <v>1272.4540857454585</v>
      </c>
      <c r="F147" s="52">
        <v>1272.4540857454585</v>
      </c>
      <c r="G147" s="52">
        <v>1272.4540857454585</v>
      </c>
      <c r="H147" s="52">
        <v>1411</v>
      </c>
      <c r="I147" s="52">
        <v>1478</v>
      </c>
      <c r="J147" s="52">
        <v>1478</v>
      </c>
      <c r="K147" s="52">
        <v>1572</v>
      </c>
    </row>
    <row r="148" spans="1:11" s="34" customFormat="1" ht="15.75" x14ac:dyDescent="0.25">
      <c r="A148" s="9" t="s">
        <v>348</v>
      </c>
      <c r="B148" s="52"/>
      <c r="C148" s="52">
        <v>1200</v>
      </c>
      <c r="D148" s="52">
        <v>1239.1243008494218</v>
      </c>
      <c r="E148" s="52">
        <v>1239.1243008494218</v>
      </c>
      <c r="F148" s="52">
        <v>1323.3061626785081</v>
      </c>
      <c r="G148" s="52">
        <v>1393.4838376632406</v>
      </c>
      <c r="H148" s="52">
        <v>1311</v>
      </c>
      <c r="I148" s="52">
        <v>1348</v>
      </c>
      <c r="J148" s="52">
        <v>1429.4871009236583</v>
      </c>
      <c r="K148" s="52">
        <v>1500</v>
      </c>
    </row>
    <row r="149" spans="1:11" s="34" customFormat="1" ht="15.75" x14ac:dyDescent="0.25">
      <c r="A149" s="9" t="s">
        <v>117</v>
      </c>
      <c r="B149" s="52">
        <v>1400</v>
      </c>
      <c r="C149" s="52">
        <v>1400</v>
      </c>
      <c r="D149" s="52">
        <v>1400</v>
      </c>
      <c r="E149" s="52">
        <v>1400</v>
      </c>
      <c r="F149" s="52">
        <v>1400</v>
      </c>
      <c r="G149" s="52">
        <v>1400</v>
      </c>
      <c r="H149" s="52">
        <v>1400</v>
      </c>
      <c r="I149" s="52">
        <v>1400</v>
      </c>
      <c r="J149" s="52">
        <v>1400</v>
      </c>
      <c r="K149" s="52">
        <v>1400</v>
      </c>
    </row>
    <row r="150" spans="1:11" s="34" customFormat="1" ht="15.75" x14ac:dyDescent="0.25">
      <c r="A150" s="9" t="s">
        <v>118</v>
      </c>
      <c r="B150" s="52">
        <v>1209.4578496654528</v>
      </c>
      <c r="C150" s="52">
        <v>1209.4578496654528</v>
      </c>
      <c r="D150" s="52">
        <v>1209.4578496654528</v>
      </c>
      <c r="E150" s="52">
        <v>1209.4578496654528</v>
      </c>
      <c r="F150" s="52">
        <v>1209.4578496654528</v>
      </c>
      <c r="G150" s="52">
        <v>1209.4578496654528</v>
      </c>
      <c r="H150" s="52">
        <v>1209.4578496654528</v>
      </c>
      <c r="I150" s="52">
        <v>1209.4578496654528</v>
      </c>
      <c r="J150" s="52">
        <v>1209.4578496654528</v>
      </c>
      <c r="K150" s="52">
        <v>1209.4578496654528</v>
      </c>
    </row>
    <row r="151" spans="1:11" s="34" customFormat="1" ht="15.75" x14ac:dyDescent="0.25">
      <c r="A151" s="9" t="s">
        <v>119</v>
      </c>
      <c r="B151" s="52">
        <v>1400</v>
      </c>
      <c r="C151" s="52">
        <v>1400</v>
      </c>
      <c r="D151" s="52">
        <v>1400</v>
      </c>
      <c r="E151" s="52">
        <v>1400</v>
      </c>
      <c r="F151" s="52">
        <v>1400</v>
      </c>
      <c r="G151" s="52">
        <v>1400</v>
      </c>
      <c r="H151" s="52">
        <v>1400</v>
      </c>
      <c r="I151" s="52">
        <v>1400</v>
      </c>
      <c r="J151" s="52">
        <v>1400</v>
      </c>
      <c r="K151" s="52">
        <v>1400</v>
      </c>
    </row>
    <row r="152" spans="1:11" s="34" customFormat="1" ht="15.75" x14ac:dyDescent="0.25">
      <c r="A152" s="9" t="s">
        <v>275</v>
      </c>
      <c r="B152" s="52">
        <v>1500.807885866343</v>
      </c>
      <c r="C152" s="52">
        <v>1500.807885866343</v>
      </c>
      <c r="D152" s="52">
        <v>1500.807885866343</v>
      </c>
      <c r="E152" s="52">
        <v>1500.807885866343</v>
      </c>
      <c r="F152" s="52">
        <v>1579.193267835102</v>
      </c>
      <c r="G152" s="52">
        <v>1579.193267835102</v>
      </c>
      <c r="H152" s="52">
        <v>1579.193267835102</v>
      </c>
      <c r="I152" s="52">
        <v>1535</v>
      </c>
      <c r="J152" s="52">
        <v>1535</v>
      </c>
      <c r="K152" s="52">
        <v>1524</v>
      </c>
    </row>
    <row r="153" spans="1:11" s="34" customFormat="1" ht="15.75" x14ac:dyDescent="0.25">
      <c r="A153" s="9" t="s">
        <v>120</v>
      </c>
      <c r="B153" s="52">
        <v>1200</v>
      </c>
      <c r="C153" s="52">
        <v>1200</v>
      </c>
      <c r="D153" s="52">
        <v>1200</v>
      </c>
      <c r="E153" s="52">
        <v>1200</v>
      </c>
      <c r="F153" s="52">
        <v>1200</v>
      </c>
      <c r="G153" s="52">
        <v>1200</v>
      </c>
      <c r="H153" s="52">
        <v>1200</v>
      </c>
      <c r="I153" s="52">
        <v>1200</v>
      </c>
      <c r="J153" s="52">
        <v>1200</v>
      </c>
      <c r="K153" s="52">
        <v>1200</v>
      </c>
    </row>
    <row r="154" spans="1:11" s="34" customFormat="1" ht="15.75" x14ac:dyDescent="0.25">
      <c r="A154" s="9" t="s">
        <v>121</v>
      </c>
      <c r="B154" s="52">
        <v>1200</v>
      </c>
      <c r="C154" s="52">
        <v>1200</v>
      </c>
      <c r="D154" s="52">
        <v>1200</v>
      </c>
      <c r="E154" s="52">
        <v>1200</v>
      </c>
      <c r="F154" s="52">
        <v>1200</v>
      </c>
      <c r="G154" s="52">
        <v>1200</v>
      </c>
      <c r="H154" s="52">
        <v>1200</v>
      </c>
      <c r="I154" s="52">
        <v>1200</v>
      </c>
      <c r="J154" s="52">
        <v>1200</v>
      </c>
      <c r="K154" s="52">
        <v>1200</v>
      </c>
    </row>
    <row r="155" spans="1:11" s="34" customFormat="1" ht="15.75" x14ac:dyDescent="0.25">
      <c r="A155" s="9" t="s">
        <v>122</v>
      </c>
      <c r="B155" s="52">
        <v>1200</v>
      </c>
      <c r="C155" s="52">
        <v>1200</v>
      </c>
      <c r="D155" s="52">
        <v>1200</v>
      </c>
      <c r="E155" s="52">
        <v>1200</v>
      </c>
      <c r="F155" s="52">
        <v>1200</v>
      </c>
      <c r="G155" s="52">
        <v>1200</v>
      </c>
      <c r="H155" s="52">
        <v>1200</v>
      </c>
      <c r="I155" s="52">
        <v>1200</v>
      </c>
      <c r="J155" s="52">
        <v>1200</v>
      </c>
      <c r="K155" s="52">
        <v>1200</v>
      </c>
    </row>
    <row r="156" spans="1:11" s="34" customFormat="1" ht="15.75" x14ac:dyDescent="0.25">
      <c r="A156" s="9" t="s">
        <v>123</v>
      </c>
      <c r="B156" s="52">
        <v>1600</v>
      </c>
      <c r="C156" s="52">
        <v>1600</v>
      </c>
      <c r="D156" s="52">
        <v>1600</v>
      </c>
      <c r="E156" s="52">
        <v>1549.5073937627626</v>
      </c>
      <c r="F156" s="52">
        <v>1549.5073937627626</v>
      </c>
      <c r="G156" s="52">
        <v>1549.5073937627626</v>
      </c>
      <c r="H156" s="52">
        <v>1549.5073937627626</v>
      </c>
      <c r="I156" s="52">
        <v>1549.5073937627626</v>
      </c>
      <c r="J156" s="52">
        <v>1549.5073937627626</v>
      </c>
      <c r="K156" s="52">
        <v>1549.5073937627626</v>
      </c>
    </row>
    <row r="157" spans="1:11" s="34" customFormat="1" ht="15.75" x14ac:dyDescent="0.25">
      <c r="A157" s="9" t="s">
        <v>124</v>
      </c>
      <c r="B157" s="52">
        <v>1746.2411407033387</v>
      </c>
      <c r="C157" s="52">
        <v>1746.2411407033387</v>
      </c>
      <c r="D157" s="52">
        <v>1658.628213924635</v>
      </c>
      <c r="E157" s="52">
        <v>1658.628213924635</v>
      </c>
      <c r="F157" s="52">
        <v>1707.744233934776</v>
      </c>
      <c r="G157" s="52">
        <v>1707.744233934776</v>
      </c>
      <c r="H157" s="52">
        <v>1707.744233934776</v>
      </c>
      <c r="I157" s="52">
        <v>1707.744233934776</v>
      </c>
      <c r="J157" s="52">
        <v>1688.1038709701377</v>
      </c>
      <c r="K157" s="52">
        <v>1688.1038709701377</v>
      </c>
    </row>
    <row r="158" spans="1:11" s="34" customFormat="1" ht="15.75" x14ac:dyDescent="0.25">
      <c r="A158" s="9" t="s">
        <v>125</v>
      </c>
      <c r="B158" s="52">
        <v>1800</v>
      </c>
      <c r="C158" s="52">
        <v>1800</v>
      </c>
      <c r="D158" s="52">
        <v>1800</v>
      </c>
      <c r="E158" s="52">
        <v>1800</v>
      </c>
      <c r="F158" s="52">
        <v>1800</v>
      </c>
      <c r="G158" s="52">
        <v>1800</v>
      </c>
      <c r="H158" s="52">
        <v>1800</v>
      </c>
      <c r="I158" s="52">
        <v>1800</v>
      </c>
      <c r="J158" s="52">
        <v>1800</v>
      </c>
      <c r="K158" s="52">
        <v>1800</v>
      </c>
    </row>
    <row r="159" spans="1:11" s="34" customFormat="1" ht="15.75" x14ac:dyDescent="0.25">
      <c r="A159" s="9" t="s">
        <v>126</v>
      </c>
      <c r="B159" s="52">
        <v>1600</v>
      </c>
      <c r="C159" s="52">
        <v>1600</v>
      </c>
      <c r="D159" s="52">
        <v>1600</v>
      </c>
      <c r="E159" s="52">
        <v>1600</v>
      </c>
      <c r="F159" s="52">
        <v>1600</v>
      </c>
      <c r="G159" s="52">
        <v>1600</v>
      </c>
      <c r="H159" s="52">
        <v>1600</v>
      </c>
      <c r="I159" s="52">
        <v>1600</v>
      </c>
      <c r="J159" s="52">
        <v>1600</v>
      </c>
      <c r="K159" s="52">
        <v>1600</v>
      </c>
    </row>
    <row r="160" spans="1:11" s="34" customFormat="1" ht="15.75" x14ac:dyDescent="0.25">
      <c r="A160" s="9" t="s">
        <v>127</v>
      </c>
      <c r="B160" s="52">
        <v>1760.2922232118485</v>
      </c>
      <c r="C160" s="52">
        <v>1760.2922232118485</v>
      </c>
      <c r="D160" s="52">
        <v>1710.9841724446078</v>
      </c>
      <c r="E160" s="52">
        <v>1687.1026017585766</v>
      </c>
      <c r="F160" s="52">
        <v>1687.1026017585766</v>
      </c>
      <c r="G160" s="52">
        <v>1671.4427400179113</v>
      </c>
      <c r="H160" s="52">
        <v>1677</v>
      </c>
      <c r="I160" s="52">
        <v>1680</v>
      </c>
      <c r="J160" s="52">
        <v>1680</v>
      </c>
      <c r="K160" s="52">
        <v>1680</v>
      </c>
    </row>
    <row r="161" spans="1:11" s="34" customFormat="1" ht="15.75" x14ac:dyDescent="0.25">
      <c r="A161" s="9" t="s">
        <v>218</v>
      </c>
      <c r="B161" s="52">
        <v>1233</v>
      </c>
      <c r="C161" s="52">
        <v>1225.1345226678677</v>
      </c>
      <c r="D161" s="52">
        <v>1225.1345226678677</v>
      </c>
      <c r="E161" s="52">
        <v>1225.1345226678677</v>
      </c>
      <c r="F161" s="52">
        <v>1225.1345226678677</v>
      </c>
      <c r="G161" s="52">
        <v>1225.1345226678677</v>
      </c>
      <c r="H161" s="52">
        <v>1225.1345226678677</v>
      </c>
      <c r="I161" s="52">
        <v>1225.1345226678677</v>
      </c>
      <c r="J161" s="52">
        <v>1225.1345226678677</v>
      </c>
      <c r="K161" s="52">
        <v>1225.1345226678677</v>
      </c>
    </row>
    <row r="162" spans="1:11" s="34" customFormat="1" ht="15.75" x14ac:dyDescent="0.25">
      <c r="A162" s="9" t="s">
        <v>227</v>
      </c>
      <c r="B162" s="52">
        <v>1589.521494265704</v>
      </c>
      <c r="C162" s="52">
        <v>1589.521494265704</v>
      </c>
      <c r="D162" s="52">
        <v>1589.521494265704</v>
      </c>
      <c r="E162" s="52">
        <v>1589.521494265704</v>
      </c>
      <c r="F162" s="52">
        <v>1589.521494265704</v>
      </c>
      <c r="G162" s="52">
        <v>1589.521494265704</v>
      </c>
      <c r="H162" s="52">
        <v>1589.521494265704</v>
      </c>
      <c r="I162" s="52">
        <v>1589.521494265704</v>
      </c>
      <c r="J162" s="52">
        <v>1589.521494265704</v>
      </c>
      <c r="K162" s="52">
        <v>1577</v>
      </c>
    </row>
    <row r="163" spans="1:11" s="34" customFormat="1" ht="15.75" x14ac:dyDescent="0.25">
      <c r="A163" s="9" t="s">
        <v>128</v>
      </c>
      <c r="B163" s="52">
        <v>1200</v>
      </c>
      <c r="C163" s="52">
        <v>1200</v>
      </c>
      <c r="D163" s="52">
        <v>1200</v>
      </c>
      <c r="E163" s="52">
        <v>1200</v>
      </c>
      <c r="F163" s="52">
        <v>1200</v>
      </c>
      <c r="G163" s="52">
        <v>1200</v>
      </c>
      <c r="H163" s="52">
        <v>1200</v>
      </c>
      <c r="I163" s="52">
        <v>1200</v>
      </c>
      <c r="J163" s="52">
        <v>1200</v>
      </c>
      <c r="K163" s="52">
        <v>1200</v>
      </c>
    </row>
    <row r="164" spans="1:11" s="34" customFormat="1" ht="15.75" x14ac:dyDescent="0.25">
      <c r="A164" s="9" t="s">
        <v>129</v>
      </c>
      <c r="B164" s="52">
        <v>1600</v>
      </c>
      <c r="C164" s="52">
        <v>1600</v>
      </c>
      <c r="D164" s="52">
        <v>1600</v>
      </c>
      <c r="E164" s="52">
        <v>1600</v>
      </c>
      <c r="F164" s="52">
        <v>1600</v>
      </c>
      <c r="G164" s="52">
        <v>1600</v>
      </c>
      <c r="H164" s="52">
        <v>1600</v>
      </c>
      <c r="I164" s="52">
        <v>1600</v>
      </c>
      <c r="J164" s="52">
        <v>1600</v>
      </c>
      <c r="K164" s="52">
        <v>1600</v>
      </c>
    </row>
    <row r="165" spans="1:11" s="34" customFormat="1" ht="15.75" x14ac:dyDescent="0.25">
      <c r="A165" s="9" t="s">
        <v>285</v>
      </c>
      <c r="B165" s="52">
        <v>1383.9514469660321</v>
      </c>
      <c r="C165" s="52">
        <v>1383.9514469660321</v>
      </c>
      <c r="D165" s="52">
        <v>1383.9514469660321</v>
      </c>
      <c r="E165" s="52">
        <v>1383.9514469660321</v>
      </c>
      <c r="F165" s="52">
        <v>1383.9514469660321</v>
      </c>
      <c r="G165" s="52">
        <v>1383.9514469660321</v>
      </c>
      <c r="H165" s="52">
        <v>1488</v>
      </c>
      <c r="I165" s="52">
        <v>1488</v>
      </c>
      <c r="J165" s="52">
        <v>1488</v>
      </c>
      <c r="K165" s="52">
        <v>1542</v>
      </c>
    </row>
    <row r="166" spans="1:11" s="34" customFormat="1" ht="15.75" x14ac:dyDescent="0.25">
      <c r="A166" s="9" t="s">
        <v>130</v>
      </c>
      <c r="B166" s="52">
        <v>1433.1018456258546</v>
      </c>
      <c r="C166" s="52">
        <v>1433.1018456258546</v>
      </c>
      <c r="D166" s="52">
        <v>1433.1018456258546</v>
      </c>
      <c r="E166" s="52">
        <v>1433.1018456258546</v>
      </c>
      <c r="F166" s="52">
        <v>1336.1487839710442</v>
      </c>
      <c r="G166" s="52">
        <v>1336.1487839710442</v>
      </c>
      <c r="H166" s="52">
        <v>1336.1487839710442</v>
      </c>
      <c r="I166" s="52">
        <v>1336.1487839710442</v>
      </c>
      <c r="J166" s="52">
        <v>1336.1487839710442</v>
      </c>
      <c r="K166" s="52">
        <v>1336.1487839710442</v>
      </c>
    </row>
    <row r="167" spans="1:11" s="34" customFormat="1" ht="15.75" x14ac:dyDescent="0.25">
      <c r="A167" s="9" t="s">
        <v>131</v>
      </c>
      <c r="B167" s="52">
        <v>2141.0656384967233</v>
      </c>
      <c r="C167" s="52">
        <v>2141.0656384967233</v>
      </c>
      <c r="D167" s="52">
        <v>2141.0656384967233</v>
      </c>
      <c r="E167" s="52">
        <v>2141.0656384967233</v>
      </c>
      <c r="F167" s="52">
        <v>2141.0656384967233</v>
      </c>
      <c r="G167" s="52">
        <v>2153.9656305821254</v>
      </c>
      <c r="H167" s="52">
        <v>2123</v>
      </c>
      <c r="I167" s="52">
        <v>2123</v>
      </c>
      <c r="J167" s="52">
        <v>2111.5172484472751</v>
      </c>
      <c r="K167" s="52">
        <v>2087</v>
      </c>
    </row>
    <row r="168" spans="1:11" s="34" customFormat="1" ht="15.75" x14ac:dyDescent="0.25">
      <c r="A168" s="9" t="s">
        <v>132</v>
      </c>
      <c r="B168" s="52">
        <v>1713.6143011633976</v>
      </c>
      <c r="C168" s="52">
        <v>1713.6143011633976</v>
      </c>
      <c r="D168" s="52">
        <v>1713.6143011633976</v>
      </c>
      <c r="E168" s="52">
        <v>1713.6143011633976</v>
      </c>
      <c r="F168" s="52">
        <v>1713.6143011633976</v>
      </c>
      <c r="G168" s="52">
        <v>1713.6143011633976</v>
      </c>
      <c r="H168" s="52">
        <v>1713.6143011633976</v>
      </c>
      <c r="I168" s="52">
        <v>1713.6143011633976</v>
      </c>
      <c r="J168" s="52">
        <v>1713.6143011633976</v>
      </c>
      <c r="K168" s="52">
        <v>1713.6143011633976</v>
      </c>
    </row>
    <row r="169" spans="1:11" s="34" customFormat="1" ht="15.75" x14ac:dyDescent="0.25">
      <c r="A169" s="9" t="s">
        <v>133</v>
      </c>
      <c r="B169" s="52">
        <v>1618.527097356357</v>
      </c>
      <c r="C169" s="52">
        <v>1618.527097356357</v>
      </c>
      <c r="D169" s="52">
        <v>1618.527097356357</v>
      </c>
      <c r="E169" s="52">
        <v>1618.527097356357</v>
      </c>
      <c r="F169" s="52">
        <v>1618.527097356357</v>
      </c>
      <c r="G169" s="52">
        <v>1618.527097356357</v>
      </c>
      <c r="H169" s="52">
        <v>1618.527097356357</v>
      </c>
      <c r="I169" s="52">
        <v>1618.527097356357</v>
      </c>
      <c r="J169" s="52">
        <v>1618.527097356357</v>
      </c>
      <c r="K169" s="52">
        <v>1618.527097356357</v>
      </c>
    </row>
    <row r="170" spans="1:11" ht="15.75" x14ac:dyDescent="0.25">
      <c r="A170" s="9" t="s">
        <v>134</v>
      </c>
      <c r="B170" s="67">
        <v>1200</v>
      </c>
      <c r="C170" s="67">
        <v>1200</v>
      </c>
      <c r="D170" s="52">
        <v>1200</v>
      </c>
      <c r="E170" s="52">
        <v>1200</v>
      </c>
      <c r="F170" s="52">
        <v>1200</v>
      </c>
      <c r="G170" s="52">
        <v>1200</v>
      </c>
      <c r="H170" s="52">
        <v>1200</v>
      </c>
      <c r="I170" s="52">
        <v>1200</v>
      </c>
      <c r="J170" s="52">
        <v>1200</v>
      </c>
      <c r="K170" s="52">
        <v>1200</v>
      </c>
    </row>
    <row r="171" spans="1:11" s="34" customFormat="1" ht="15.75" x14ac:dyDescent="0.25">
      <c r="A171" s="9" t="s">
        <v>363</v>
      </c>
      <c r="B171" s="52"/>
      <c r="C171" s="52"/>
      <c r="D171" s="52"/>
      <c r="E171" s="52"/>
      <c r="F171" s="52"/>
      <c r="G171" s="52">
        <v>1200</v>
      </c>
      <c r="H171" s="52">
        <v>1247</v>
      </c>
      <c r="I171" s="52">
        <v>1247</v>
      </c>
      <c r="J171" s="52">
        <v>1247</v>
      </c>
      <c r="K171" s="52">
        <v>1291</v>
      </c>
    </row>
    <row r="172" spans="1:11" s="34" customFormat="1" ht="15.75" x14ac:dyDescent="0.25">
      <c r="A172" s="9" t="s">
        <v>135</v>
      </c>
      <c r="B172" s="52">
        <v>1860.1672206716541</v>
      </c>
      <c r="C172" s="52">
        <v>1860.1672206716541</v>
      </c>
      <c r="D172" s="52">
        <v>1860.1672206716541</v>
      </c>
      <c r="E172" s="52">
        <v>1860.1672206716541</v>
      </c>
      <c r="F172" s="52">
        <v>1860.1672206716541</v>
      </c>
      <c r="G172" s="52">
        <v>1863.5533161320791</v>
      </c>
      <c r="H172" s="52">
        <v>1863.5533161320791</v>
      </c>
      <c r="I172" s="52">
        <v>1863.5533161320791</v>
      </c>
      <c r="J172" s="52">
        <v>1863.5533161320791</v>
      </c>
      <c r="K172" s="52">
        <v>1775</v>
      </c>
    </row>
    <row r="173" spans="1:11" s="34" customFormat="1" ht="15.75" x14ac:dyDescent="0.25">
      <c r="A173" s="9" t="s">
        <v>136</v>
      </c>
      <c r="B173" s="52">
        <v>1624.373111051915</v>
      </c>
      <c r="C173" s="52">
        <v>1624.373111051915</v>
      </c>
      <c r="D173" s="52">
        <v>1624.373111051915</v>
      </c>
      <c r="E173" s="52">
        <v>1624.373111051915</v>
      </c>
      <c r="F173" s="52">
        <v>1624.373111051915</v>
      </c>
      <c r="G173" s="52">
        <v>1624.373111051915</v>
      </c>
      <c r="H173" s="52">
        <v>1565</v>
      </c>
      <c r="I173" s="52">
        <v>1565</v>
      </c>
      <c r="J173" s="52">
        <v>1565</v>
      </c>
      <c r="K173" s="52">
        <v>1565</v>
      </c>
    </row>
    <row r="174" spans="1:11" s="34" customFormat="1" ht="15.75" x14ac:dyDescent="0.25">
      <c r="A174" s="9" t="s">
        <v>137</v>
      </c>
      <c r="B174" s="52">
        <v>1200</v>
      </c>
      <c r="C174" s="52">
        <v>1200</v>
      </c>
      <c r="D174" s="52">
        <v>1200</v>
      </c>
      <c r="E174" s="52">
        <v>1200</v>
      </c>
      <c r="F174" s="52">
        <v>1200</v>
      </c>
      <c r="G174" s="52">
        <v>1200</v>
      </c>
      <c r="H174" s="52">
        <v>1200</v>
      </c>
      <c r="I174" s="52">
        <v>1200</v>
      </c>
      <c r="J174" s="52">
        <v>1200</v>
      </c>
      <c r="K174" s="52">
        <v>1200</v>
      </c>
    </row>
    <row r="175" spans="1:11" s="34" customFormat="1" ht="15.75" x14ac:dyDescent="0.25">
      <c r="A175" s="9" t="s">
        <v>138</v>
      </c>
      <c r="B175" s="52">
        <v>1815.6</v>
      </c>
      <c r="C175" s="52">
        <v>1815.6</v>
      </c>
      <c r="D175" s="52">
        <v>1815.6</v>
      </c>
      <c r="E175" s="52">
        <v>1815.6</v>
      </c>
      <c r="F175" s="52">
        <v>1815.6</v>
      </c>
      <c r="G175" s="52">
        <v>1815.6</v>
      </c>
      <c r="H175" s="52">
        <v>1815.6</v>
      </c>
      <c r="I175" s="52">
        <v>1815.6</v>
      </c>
      <c r="J175" s="52">
        <v>1815.6</v>
      </c>
      <c r="K175" s="52">
        <v>1815.6</v>
      </c>
    </row>
    <row r="176" spans="1:11" s="34" customFormat="1" ht="15.75" x14ac:dyDescent="0.25">
      <c r="A176" s="9" t="s">
        <v>139</v>
      </c>
      <c r="B176" s="52">
        <v>1567.1079448862761</v>
      </c>
      <c r="C176" s="52">
        <v>1567.1079448862761</v>
      </c>
      <c r="D176" s="52">
        <v>1567.1079448862761</v>
      </c>
      <c r="E176" s="52">
        <v>1567.1079448862761</v>
      </c>
      <c r="F176" s="52">
        <v>1567.1079448862761</v>
      </c>
      <c r="G176" s="52">
        <v>1567.1079448862761</v>
      </c>
      <c r="H176" s="52">
        <v>1602</v>
      </c>
      <c r="I176" s="52">
        <v>1602</v>
      </c>
      <c r="J176" s="52">
        <v>1602</v>
      </c>
      <c r="K176" s="52">
        <v>1602</v>
      </c>
    </row>
    <row r="177" spans="1:11" s="34" customFormat="1" ht="15.75" x14ac:dyDescent="0.25">
      <c r="A177" s="9" t="s">
        <v>140</v>
      </c>
      <c r="B177" s="52">
        <v>2134.3053834812326</v>
      </c>
      <c r="C177" s="52">
        <v>2134.3053834812326</v>
      </c>
      <c r="D177" s="52">
        <v>2134.3053834812326</v>
      </c>
      <c r="E177" s="52">
        <v>2134.3053834812326</v>
      </c>
      <c r="F177" s="52">
        <v>2134.3053834812326</v>
      </c>
      <c r="G177" s="52">
        <v>2134.3053834812326</v>
      </c>
      <c r="H177" s="52">
        <v>2134.3053834812326</v>
      </c>
      <c r="I177" s="52">
        <v>2134.3053834812326</v>
      </c>
      <c r="J177" s="52">
        <v>2134.3053834812326</v>
      </c>
      <c r="K177" s="52">
        <v>2134.3053834812326</v>
      </c>
    </row>
    <row r="178" spans="1:11" s="34" customFormat="1" ht="15.75" x14ac:dyDescent="0.25">
      <c r="A178" s="9" t="s">
        <v>141</v>
      </c>
      <c r="B178" s="52">
        <v>1917.1599181136257</v>
      </c>
      <c r="C178" s="52">
        <v>1917.1599181136257</v>
      </c>
      <c r="D178" s="52">
        <v>1917.1599181136257</v>
      </c>
      <c r="E178" s="52">
        <v>1917.1599181136257</v>
      </c>
      <c r="F178" s="52">
        <v>1917.1599181136257</v>
      </c>
      <c r="G178" s="52">
        <v>1917.1599181136257</v>
      </c>
      <c r="H178" s="52">
        <v>1821</v>
      </c>
      <c r="I178" s="52">
        <v>1821</v>
      </c>
      <c r="J178" s="52">
        <v>1821</v>
      </c>
      <c r="K178" s="52">
        <v>1740</v>
      </c>
    </row>
    <row r="179" spans="1:11" s="34" customFormat="1" ht="15.75" x14ac:dyDescent="0.25">
      <c r="A179" s="14" t="s">
        <v>380</v>
      </c>
      <c r="B179" s="52"/>
      <c r="C179" s="52"/>
      <c r="D179" s="52"/>
      <c r="E179" s="52"/>
      <c r="F179" s="52"/>
      <c r="G179" s="52"/>
      <c r="H179" s="52"/>
      <c r="I179" s="52"/>
      <c r="J179" s="52">
        <v>1400</v>
      </c>
      <c r="K179" s="52">
        <v>1443</v>
      </c>
    </row>
    <row r="180" spans="1:11" s="34" customFormat="1" ht="15.75" x14ac:dyDescent="0.25">
      <c r="A180" s="9" t="s">
        <v>142</v>
      </c>
      <c r="B180" s="52">
        <v>1994.2882120854051</v>
      </c>
      <c r="C180" s="52">
        <v>1994.2882120854051</v>
      </c>
      <c r="D180" s="52">
        <v>1994.2882120854051</v>
      </c>
      <c r="E180" s="52">
        <v>1994.2882120854051</v>
      </c>
      <c r="F180" s="52">
        <v>1994.2882120854051</v>
      </c>
      <c r="G180" s="52">
        <v>1994.2882120854051</v>
      </c>
      <c r="H180" s="52">
        <v>1994.2882120854051</v>
      </c>
      <c r="I180" s="52">
        <v>1994.2882120854051</v>
      </c>
      <c r="J180" s="52">
        <v>1994.2882120854051</v>
      </c>
      <c r="K180" s="52">
        <v>1977</v>
      </c>
    </row>
    <row r="181" spans="1:11" s="34" customFormat="1" ht="15.75" x14ac:dyDescent="0.25">
      <c r="A181" s="9" t="s">
        <v>215</v>
      </c>
      <c r="B181" s="52">
        <v>1223</v>
      </c>
      <c r="C181" s="52">
        <v>1223</v>
      </c>
      <c r="D181" s="52">
        <v>1223</v>
      </c>
      <c r="E181" s="52">
        <v>1223</v>
      </c>
      <c r="F181" s="52">
        <v>1223</v>
      </c>
      <c r="G181" s="52">
        <v>1223</v>
      </c>
      <c r="H181" s="52">
        <v>1223</v>
      </c>
      <c r="I181" s="52">
        <v>1223</v>
      </c>
      <c r="J181" s="52">
        <v>1223</v>
      </c>
      <c r="K181" s="52">
        <v>1223</v>
      </c>
    </row>
    <row r="182" spans="1:11" s="34" customFormat="1" ht="15.75" x14ac:dyDescent="0.25">
      <c r="A182" s="9" t="s">
        <v>143</v>
      </c>
      <c r="B182" s="52">
        <v>2000</v>
      </c>
      <c r="C182" s="52">
        <v>2000</v>
      </c>
      <c r="D182" s="52">
        <v>2000</v>
      </c>
      <c r="E182" s="52">
        <v>2000</v>
      </c>
      <c r="F182" s="52">
        <v>2000</v>
      </c>
      <c r="G182" s="52">
        <v>2000</v>
      </c>
      <c r="H182" s="52">
        <v>2000</v>
      </c>
      <c r="I182" s="52">
        <v>2000</v>
      </c>
      <c r="J182" s="52">
        <v>2000</v>
      </c>
      <c r="K182" s="52">
        <v>2000</v>
      </c>
    </row>
    <row r="183" spans="1:11" s="34" customFormat="1" ht="15.75" x14ac:dyDescent="0.25">
      <c r="A183" s="9" t="s">
        <v>144</v>
      </c>
      <c r="B183" s="52">
        <v>1200</v>
      </c>
      <c r="C183" s="52">
        <v>1200</v>
      </c>
      <c r="D183" s="52">
        <v>1200</v>
      </c>
      <c r="E183" s="52">
        <v>1200</v>
      </c>
      <c r="F183" s="52">
        <v>1200</v>
      </c>
      <c r="G183" s="52">
        <v>1200</v>
      </c>
      <c r="H183" s="52">
        <v>1200</v>
      </c>
      <c r="I183" s="52">
        <v>1200</v>
      </c>
      <c r="J183" s="52">
        <v>1200</v>
      </c>
      <c r="K183" s="52">
        <v>1200</v>
      </c>
    </row>
    <row r="184" spans="1:11" s="34" customFormat="1" ht="15.75" x14ac:dyDescent="0.25">
      <c r="A184" s="9" t="s">
        <v>356</v>
      </c>
      <c r="B184" s="52"/>
      <c r="C184" s="52"/>
      <c r="D184" s="52"/>
      <c r="E184" s="52">
        <v>1200</v>
      </c>
      <c r="F184" s="52">
        <v>1268.6406001504174</v>
      </c>
      <c r="G184" s="52">
        <v>1268.6406001504174</v>
      </c>
      <c r="H184" s="52">
        <v>1268.6406001504174</v>
      </c>
      <c r="I184" s="52">
        <v>1268.6406001504174</v>
      </c>
      <c r="J184" s="52">
        <v>1268.6406001504174</v>
      </c>
      <c r="K184" s="52">
        <v>1268.6406001504174</v>
      </c>
    </row>
    <row r="185" spans="1:11" s="34" customFormat="1" ht="15.75" x14ac:dyDescent="0.25">
      <c r="A185" s="9" t="s">
        <v>358</v>
      </c>
      <c r="B185" s="52"/>
      <c r="C185" s="52"/>
      <c r="D185" s="52"/>
      <c r="E185" s="52">
        <v>1200</v>
      </c>
      <c r="F185" s="52">
        <v>1196.5630965710679</v>
      </c>
      <c r="G185" s="52">
        <v>1196.5630965710679</v>
      </c>
      <c r="H185" s="52">
        <v>1196.5630965710679</v>
      </c>
      <c r="I185" s="52">
        <v>1196.5630965710679</v>
      </c>
      <c r="J185" s="52">
        <v>1196.5630965710679</v>
      </c>
      <c r="K185" s="52">
        <v>1196.5630965710679</v>
      </c>
    </row>
    <row r="186" spans="1:11" s="34" customFormat="1" ht="15.75" x14ac:dyDescent="0.25">
      <c r="A186" s="9" t="s">
        <v>145</v>
      </c>
      <c r="B186" s="52">
        <v>1600</v>
      </c>
      <c r="C186" s="52">
        <v>1600</v>
      </c>
      <c r="D186" s="52">
        <v>1600</v>
      </c>
      <c r="E186" s="52">
        <v>1600</v>
      </c>
      <c r="F186" s="52">
        <v>1600</v>
      </c>
      <c r="G186" s="52">
        <v>1600</v>
      </c>
      <c r="H186" s="52">
        <v>1600</v>
      </c>
      <c r="I186" s="52">
        <v>1600</v>
      </c>
      <c r="J186" s="52">
        <v>1600</v>
      </c>
      <c r="K186" s="52">
        <v>1600</v>
      </c>
    </row>
    <row r="187" spans="1:11" s="34" customFormat="1" ht="15.75" x14ac:dyDescent="0.25">
      <c r="A187" s="9" t="s">
        <v>232</v>
      </c>
      <c r="B187" s="52">
        <v>1272.5917549066016</v>
      </c>
      <c r="C187" s="52">
        <v>1272.5917549066016</v>
      </c>
      <c r="D187" s="52">
        <v>1272.5917549066016</v>
      </c>
      <c r="E187" s="52">
        <v>1272.5917549066016</v>
      </c>
      <c r="F187" s="52">
        <v>1272.5917549066016</v>
      </c>
      <c r="G187" s="52">
        <v>1272.5917549066016</v>
      </c>
      <c r="H187" s="52">
        <v>1305</v>
      </c>
      <c r="I187" s="52">
        <v>1305</v>
      </c>
      <c r="J187" s="52">
        <v>1305</v>
      </c>
      <c r="K187" s="52">
        <v>1305</v>
      </c>
    </row>
    <row r="188" spans="1:11" s="34" customFormat="1" ht="15.75" x14ac:dyDescent="0.25">
      <c r="A188" s="9" t="s">
        <v>211</v>
      </c>
      <c r="B188" s="52">
        <v>1854</v>
      </c>
      <c r="C188" s="52">
        <v>1854</v>
      </c>
      <c r="D188" s="52">
        <v>1854</v>
      </c>
      <c r="E188" s="52">
        <v>1854</v>
      </c>
      <c r="F188" s="52">
        <v>1854</v>
      </c>
      <c r="G188" s="52">
        <v>1854</v>
      </c>
      <c r="H188" s="52">
        <v>1854</v>
      </c>
      <c r="I188" s="52">
        <v>1854</v>
      </c>
      <c r="J188" s="52">
        <v>1854</v>
      </c>
      <c r="K188" s="52">
        <v>1854</v>
      </c>
    </row>
    <row r="189" spans="1:11" s="34" customFormat="1" ht="15.75" x14ac:dyDescent="0.25">
      <c r="A189" s="9" t="s">
        <v>146</v>
      </c>
      <c r="B189" s="52">
        <v>1200</v>
      </c>
      <c r="C189" s="52">
        <v>1200</v>
      </c>
      <c r="D189" s="52">
        <v>1200</v>
      </c>
      <c r="E189" s="52">
        <v>1200</v>
      </c>
      <c r="F189" s="52">
        <v>1200</v>
      </c>
      <c r="G189" s="52">
        <v>1200</v>
      </c>
      <c r="H189" s="52">
        <v>1200</v>
      </c>
      <c r="I189" s="52">
        <v>1200</v>
      </c>
      <c r="J189" s="52">
        <v>1200</v>
      </c>
      <c r="K189" s="52">
        <v>1200</v>
      </c>
    </row>
    <row r="190" spans="1:11" s="34" customFormat="1" ht="15.75" x14ac:dyDescent="0.25">
      <c r="A190" s="9" t="s">
        <v>147</v>
      </c>
      <c r="B190" s="52">
        <v>1430</v>
      </c>
      <c r="C190" s="52">
        <v>1430</v>
      </c>
      <c r="D190" s="52">
        <v>1430</v>
      </c>
      <c r="E190" s="52">
        <v>1430</v>
      </c>
      <c r="F190" s="52">
        <v>1430</v>
      </c>
      <c r="G190" s="52">
        <v>1430</v>
      </c>
      <c r="H190" s="52">
        <v>1430</v>
      </c>
      <c r="I190" s="52">
        <v>1430</v>
      </c>
      <c r="J190" s="52">
        <v>1430</v>
      </c>
      <c r="K190" s="52">
        <v>1430</v>
      </c>
    </row>
    <row r="191" spans="1:11" s="34" customFormat="1" ht="15.75" x14ac:dyDescent="0.25">
      <c r="A191" s="9" t="s">
        <v>373</v>
      </c>
      <c r="B191" s="52"/>
      <c r="C191" s="52"/>
      <c r="D191" s="52"/>
      <c r="E191" s="52"/>
      <c r="F191" s="52"/>
      <c r="G191" s="52"/>
      <c r="H191" s="52"/>
      <c r="I191" s="52">
        <v>1200</v>
      </c>
      <c r="J191" s="52">
        <v>1167.1201449452533</v>
      </c>
      <c r="K191" s="52">
        <v>1158</v>
      </c>
    </row>
  </sheetData>
  <protectedRanges>
    <protectedRange sqref="A177" name="Diapazons2_2"/>
  </protectedRanges>
  <autoFilter ref="A1:K191">
    <sortState ref="A2:K191">
      <sortCondition ref="A1:A191"/>
    </sortState>
  </autoFilter>
  <conditionalFormatting sqref="A1">
    <cfRule type="duplicateValues" dxfId="332" priority="689"/>
  </conditionalFormatting>
  <conditionalFormatting sqref="A1">
    <cfRule type="duplicateValues" dxfId="331" priority="694"/>
  </conditionalFormatting>
  <conditionalFormatting sqref="A2">
    <cfRule type="duplicateValues" dxfId="330" priority="684"/>
  </conditionalFormatting>
  <conditionalFormatting sqref="A2">
    <cfRule type="duplicateValues" dxfId="329" priority="683"/>
  </conditionalFormatting>
  <conditionalFormatting sqref="A2">
    <cfRule type="duplicateValues" dxfId="328" priority="696"/>
  </conditionalFormatting>
  <conditionalFormatting sqref="A2">
    <cfRule type="duplicateValues" dxfId="327" priority="697"/>
  </conditionalFormatting>
  <conditionalFormatting sqref="A2">
    <cfRule type="duplicateValues" dxfId="326" priority="698"/>
  </conditionalFormatting>
  <conditionalFormatting sqref="A2">
    <cfRule type="duplicateValues" dxfId="325" priority="699"/>
  </conditionalFormatting>
  <conditionalFormatting sqref="A2">
    <cfRule type="duplicateValues" dxfId="324" priority="700"/>
  </conditionalFormatting>
  <conditionalFormatting sqref="A2">
    <cfRule type="duplicateValues" dxfId="323" priority="702"/>
  </conditionalFormatting>
  <conditionalFormatting sqref="A2">
    <cfRule type="duplicateValues" dxfId="322" priority="703"/>
  </conditionalFormatting>
  <conditionalFormatting sqref="A1">
    <cfRule type="duplicateValues" dxfId="321" priority="8416"/>
  </conditionalFormatting>
  <conditionalFormatting sqref="A1:A2">
    <cfRule type="duplicateValues" dxfId="320" priority="8422"/>
  </conditionalFormatting>
  <conditionalFormatting sqref="A1:A2">
    <cfRule type="duplicateValues" dxfId="319" priority="8424"/>
    <cfRule type="duplicateValues" dxfId="318" priority="8425"/>
  </conditionalFormatting>
  <conditionalFormatting sqref="A3:A6 A8:A145">
    <cfRule type="duplicateValues" dxfId="317" priority="578"/>
  </conditionalFormatting>
  <conditionalFormatting sqref="A3:A6 A8:A145">
    <cfRule type="duplicateValues" dxfId="316" priority="577"/>
  </conditionalFormatting>
  <conditionalFormatting sqref="A3:A6 A8:A145">
    <cfRule type="duplicateValues" dxfId="315" priority="579"/>
  </conditionalFormatting>
  <conditionalFormatting sqref="A3:A6 A8:A145">
    <cfRule type="duplicateValues" dxfId="314" priority="580"/>
  </conditionalFormatting>
  <conditionalFormatting sqref="A3:A6 A8:A145">
    <cfRule type="duplicateValues" dxfId="313" priority="581"/>
  </conditionalFormatting>
  <conditionalFormatting sqref="A3:A6 A8:A145">
    <cfRule type="duplicateValues" dxfId="312" priority="582"/>
  </conditionalFormatting>
  <conditionalFormatting sqref="A3:A6 A8:A145">
    <cfRule type="duplicateValues" dxfId="311" priority="583"/>
  </conditionalFormatting>
  <conditionalFormatting sqref="A3:A6 A8:A145">
    <cfRule type="duplicateValues" dxfId="310" priority="584"/>
  </conditionalFormatting>
  <conditionalFormatting sqref="A3:A6 A8:A145">
    <cfRule type="duplicateValues" dxfId="309" priority="585"/>
  </conditionalFormatting>
  <conditionalFormatting sqref="A3:A6 A8:A145">
    <cfRule type="duplicateValues" dxfId="308" priority="586"/>
  </conditionalFormatting>
  <conditionalFormatting sqref="A3:A6 A8:A145">
    <cfRule type="duplicateValues" dxfId="307" priority="587"/>
    <cfRule type="duplicateValues" dxfId="306" priority="588"/>
  </conditionalFormatting>
  <conditionalFormatting sqref="A3:A6 A8:A145">
    <cfRule type="duplicateValues" dxfId="305" priority="576"/>
  </conditionalFormatting>
  <conditionalFormatting sqref="A146">
    <cfRule type="duplicateValues" dxfId="304" priority="565"/>
  </conditionalFormatting>
  <conditionalFormatting sqref="A146">
    <cfRule type="duplicateValues" dxfId="303" priority="566"/>
  </conditionalFormatting>
  <conditionalFormatting sqref="A146">
    <cfRule type="duplicateValues" dxfId="302" priority="574"/>
    <cfRule type="duplicateValues" dxfId="301" priority="575"/>
  </conditionalFormatting>
  <conditionalFormatting sqref="A146">
    <cfRule type="duplicateValues" dxfId="300" priority="538"/>
  </conditionalFormatting>
  <conditionalFormatting sqref="A146">
    <cfRule type="duplicateValues" dxfId="299" priority="537"/>
  </conditionalFormatting>
  <conditionalFormatting sqref="A146">
    <cfRule type="duplicateValues" dxfId="298" priority="539"/>
  </conditionalFormatting>
  <conditionalFormatting sqref="A146">
    <cfRule type="duplicateValues" dxfId="297" priority="540"/>
  </conditionalFormatting>
  <conditionalFormatting sqref="A146">
    <cfRule type="duplicateValues" dxfId="296" priority="541"/>
  </conditionalFormatting>
  <conditionalFormatting sqref="A146">
    <cfRule type="duplicateValues" dxfId="295" priority="542"/>
  </conditionalFormatting>
  <conditionalFormatting sqref="A146">
    <cfRule type="duplicateValues" dxfId="294" priority="543"/>
  </conditionalFormatting>
  <conditionalFormatting sqref="A146">
    <cfRule type="duplicateValues" dxfId="293" priority="544"/>
  </conditionalFormatting>
  <conditionalFormatting sqref="A146">
    <cfRule type="duplicateValues" dxfId="292" priority="545"/>
  </conditionalFormatting>
  <conditionalFormatting sqref="A146">
    <cfRule type="duplicateValues" dxfId="291" priority="546"/>
  </conditionalFormatting>
  <conditionalFormatting sqref="A146">
    <cfRule type="duplicateValues" dxfId="290" priority="547"/>
    <cfRule type="duplicateValues" dxfId="289" priority="548"/>
  </conditionalFormatting>
  <conditionalFormatting sqref="A146">
    <cfRule type="duplicateValues" dxfId="288" priority="536"/>
  </conditionalFormatting>
  <conditionalFormatting sqref="A147:A149">
    <cfRule type="duplicateValues" dxfId="287" priority="519"/>
  </conditionalFormatting>
  <conditionalFormatting sqref="A147:A149">
    <cfRule type="duplicateValues" dxfId="286" priority="520"/>
  </conditionalFormatting>
  <conditionalFormatting sqref="A147:A149">
    <cfRule type="duplicateValues" dxfId="285" priority="521"/>
    <cfRule type="duplicateValues" dxfId="284" priority="522"/>
  </conditionalFormatting>
  <conditionalFormatting sqref="A147:A149">
    <cfRule type="duplicateValues" dxfId="283" priority="518"/>
  </conditionalFormatting>
  <conditionalFormatting sqref="A147:A149">
    <cfRule type="duplicateValues" dxfId="282" priority="507"/>
  </conditionalFormatting>
  <conditionalFormatting sqref="A147:A149">
    <cfRule type="duplicateValues" dxfId="281" priority="506"/>
  </conditionalFormatting>
  <conditionalFormatting sqref="A147:A149">
    <cfRule type="duplicateValues" dxfId="280" priority="508"/>
  </conditionalFormatting>
  <conditionalFormatting sqref="A147:A149">
    <cfRule type="duplicateValues" dxfId="279" priority="509"/>
  </conditionalFormatting>
  <conditionalFormatting sqref="A147:A149">
    <cfRule type="duplicateValues" dxfId="278" priority="510"/>
  </conditionalFormatting>
  <conditionalFormatting sqref="A147:A149">
    <cfRule type="duplicateValues" dxfId="277" priority="511"/>
  </conditionalFormatting>
  <conditionalFormatting sqref="A147:A149">
    <cfRule type="duplicateValues" dxfId="276" priority="512"/>
  </conditionalFormatting>
  <conditionalFormatting sqref="A147:A149">
    <cfRule type="duplicateValues" dxfId="275" priority="513"/>
  </conditionalFormatting>
  <conditionalFormatting sqref="A147:A149">
    <cfRule type="duplicateValues" dxfId="274" priority="514"/>
  </conditionalFormatting>
  <conditionalFormatting sqref="A147:A149">
    <cfRule type="duplicateValues" dxfId="273" priority="515"/>
  </conditionalFormatting>
  <conditionalFormatting sqref="A147:A149">
    <cfRule type="duplicateValues" dxfId="272" priority="516"/>
    <cfRule type="duplicateValues" dxfId="271" priority="517"/>
  </conditionalFormatting>
  <conditionalFormatting sqref="A147:A149">
    <cfRule type="duplicateValues" dxfId="270" priority="505"/>
  </conditionalFormatting>
  <conditionalFormatting sqref="A150:A152">
    <cfRule type="duplicateValues" dxfId="269" priority="501"/>
  </conditionalFormatting>
  <conditionalFormatting sqref="A150:A152">
    <cfRule type="duplicateValues" dxfId="268" priority="502"/>
  </conditionalFormatting>
  <conditionalFormatting sqref="A150:A152">
    <cfRule type="duplicateValues" dxfId="267" priority="503"/>
    <cfRule type="duplicateValues" dxfId="266" priority="504"/>
  </conditionalFormatting>
  <conditionalFormatting sqref="A150:A152">
    <cfRule type="duplicateValues" dxfId="265" priority="500"/>
  </conditionalFormatting>
  <conditionalFormatting sqref="A150:A152">
    <cfRule type="duplicateValues" dxfId="264" priority="489"/>
  </conditionalFormatting>
  <conditionalFormatting sqref="A150:A152">
    <cfRule type="duplicateValues" dxfId="263" priority="488"/>
  </conditionalFormatting>
  <conditionalFormatting sqref="A150:A152">
    <cfRule type="duplicateValues" dxfId="262" priority="490"/>
  </conditionalFormatting>
  <conditionalFormatting sqref="A150:A152">
    <cfRule type="duplicateValues" dxfId="261" priority="491"/>
  </conditionalFormatting>
  <conditionalFormatting sqref="A150:A152">
    <cfRule type="duplicateValues" dxfId="260" priority="492"/>
  </conditionalFormatting>
  <conditionalFormatting sqref="A150:A152">
    <cfRule type="duplicateValues" dxfId="259" priority="493"/>
  </conditionalFormatting>
  <conditionalFormatting sqref="A150:A152">
    <cfRule type="duplicateValues" dxfId="258" priority="494"/>
  </conditionalFormatting>
  <conditionalFormatting sqref="A150:A152">
    <cfRule type="duplicateValues" dxfId="257" priority="495"/>
  </conditionalFormatting>
  <conditionalFormatting sqref="A150:A152">
    <cfRule type="duplicateValues" dxfId="256" priority="496"/>
  </conditionalFormatting>
  <conditionalFormatting sqref="A150:A152">
    <cfRule type="duplicateValues" dxfId="255" priority="497"/>
  </conditionalFormatting>
  <conditionalFormatting sqref="A150:A152">
    <cfRule type="duplicateValues" dxfId="254" priority="498"/>
    <cfRule type="duplicateValues" dxfId="253" priority="499"/>
  </conditionalFormatting>
  <conditionalFormatting sqref="A150:A152">
    <cfRule type="duplicateValues" dxfId="252" priority="487"/>
  </conditionalFormatting>
  <conditionalFormatting sqref="A7">
    <cfRule type="duplicateValues" dxfId="251" priority="479"/>
  </conditionalFormatting>
  <conditionalFormatting sqref="A7">
    <cfRule type="duplicateValues" dxfId="250" priority="477"/>
    <cfRule type="duplicateValues" dxfId="249" priority="478"/>
  </conditionalFormatting>
  <conditionalFormatting sqref="A7">
    <cfRule type="duplicateValues" dxfId="248" priority="480"/>
  </conditionalFormatting>
  <conditionalFormatting sqref="A7">
    <cfRule type="duplicateValues" dxfId="247" priority="481"/>
  </conditionalFormatting>
  <conditionalFormatting sqref="A7">
    <cfRule type="duplicateValues" dxfId="246" priority="482"/>
  </conditionalFormatting>
  <conditionalFormatting sqref="A7">
    <cfRule type="duplicateValues" dxfId="245" priority="483"/>
  </conditionalFormatting>
  <conditionalFormatting sqref="A7">
    <cfRule type="duplicateValues" dxfId="244" priority="484"/>
  </conditionalFormatting>
  <conditionalFormatting sqref="A7">
    <cfRule type="duplicateValues" dxfId="243" priority="485"/>
  </conditionalFormatting>
  <conditionalFormatting sqref="A7">
    <cfRule type="duplicateValues" dxfId="242" priority="486"/>
  </conditionalFormatting>
  <conditionalFormatting sqref="A153">
    <cfRule type="duplicateValues" dxfId="241" priority="473"/>
  </conditionalFormatting>
  <conditionalFormatting sqref="A153">
    <cfRule type="duplicateValues" dxfId="240" priority="474"/>
  </conditionalFormatting>
  <conditionalFormatting sqref="A153">
    <cfRule type="duplicateValues" dxfId="239" priority="475"/>
    <cfRule type="duplicateValues" dxfId="238" priority="476"/>
  </conditionalFormatting>
  <conditionalFormatting sqref="A153">
    <cfRule type="duplicateValues" dxfId="237" priority="472"/>
  </conditionalFormatting>
  <conditionalFormatting sqref="A153">
    <cfRule type="duplicateValues" dxfId="236" priority="461"/>
  </conditionalFormatting>
  <conditionalFormatting sqref="A153">
    <cfRule type="duplicateValues" dxfId="235" priority="460"/>
  </conditionalFormatting>
  <conditionalFormatting sqref="A153">
    <cfRule type="duplicateValues" dxfId="234" priority="462"/>
  </conditionalFormatting>
  <conditionalFormatting sqref="A153">
    <cfRule type="duplicateValues" dxfId="233" priority="463"/>
  </conditionalFormatting>
  <conditionalFormatting sqref="A153">
    <cfRule type="duplicateValues" dxfId="232" priority="464"/>
  </conditionalFormatting>
  <conditionalFormatting sqref="A153">
    <cfRule type="duplicateValues" dxfId="231" priority="465"/>
  </conditionalFormatting>
  <conditionalFormatting sqref="A153">
    <cfRule type="duplicateValues" dxfId="230" priority="466"/>
  </conditionalFormatting>
  <conditionalFormatting sqref="A153">
    <cfRule type="duplicateValues" dxfId="229" priority="467"/>
  </conditionalFormatting>
  <conditionalFormatting sqref="A153">
    <cfRule type="duplicateValues" dxfId="228" priority="468"/>
  </conditionalFormatting>
  <conditionalFormatting sqref="A153">
    <cfRule type="duplicateValues" dxfId="227" priority="469"/>
  </conditionalFormatting>
  <conditionalFormatting sqref="A153">
    <cfRule type="duplicateValues" dxfId="226" priority="470"/>
    <cfRule type="duplicateValues" dxfId="225" priority="471"/>
  </conditionalFormatting>
  <conditionalFormatting sqref="A153">
    <cfRule type="duplicateValues" dxfId="224" priority="459"/>
  </conditionalFormatting>
  <conditionalFormatting sqref="A154">
    <cfRule type="duplicateValues" dxfId="223" priority="455"/>
  </conditionalFormatting>
  <conditionalFormatting sqref="A154">
    <cfRule type="duplicateValues" dxfId="222" priority="456"/>
  </conditionalFormatting>
  <conditionalFormatting sqref="A154">
    <cfRule type="duplicateValues" dxfId="221" priority="457"/>
    <cfRule type="duplicateValues" dxfId="220" priority="458"/>
  </conditionalFormatting>
  <conditionalFormatting sqref="A154">
    <cfRule type="duplicateValues" dxfId="219" priority="454"/>
  </conditionalFormatting>
  <conditionalFormatting sqref="A154">
    <cfRule type="duplicateValues" dxfId="218" priority="443"/>
  </conditionalFormatting>
  <conditionalFormatting sqref="A154">
    <cfRule type="duplicateValues" dxfId="217" priority="442"/>
  </conditionalFormatting>
  <conditionalFormatting sqref="A154">
    <cfRule type="duplicateValues" dxfId="216" priority="444"/>
  </conditionalFormatting>
  <conditionalFormatting sqref="A154">
    <cfRule type="duplicateValues" dxfId="215" priority="445"/>
  </conditionalFormatting>
  <conditionalFormatting sqref="A154">
    <cfRule type="duplicateValues" dxfId="214" priority="446"/>
  </conditionalFormatting>
  <conditionalFormatting sqref="A154">
    <cfRule type="duplicateValues" dxfId="213" priority="447"/>
  </conditionalFormatting>
  <conditionalFormatting sqref="A154">
    <cfRule type="duplicateValues" dxfId="212" priority="448"/>
  </conditionalFormatting>
  <conditionalFormatting sqref="A154">
    <cfRule type="duplicateValues" dxfId="211" priority="449"/>
  </conditionalFormatting>
  <conditionalFormatting sqref="A154">
    <cfRule type="duplicateValues" dxfId="210" priority="450"/>
  </conditionalFormatting>
  <conditionalFormatting sqref="A154">
    <cfRule type="duplicateValues" dxfId="209" priority="451"/>
  </conditionalFormatting>
  <conditionalFormatting sqref="A154">
    <cfRule type="duplicateValues" dxfId="208" priority="452"/>
    <cfRule type="duplicateValues" dxfId="207" priority="453"/>
  </conditionalFormatting>
  <conditionalFormatting sqref="A154">
    <cfRule type="duplicateValues" dxfId="206" priority="441"/>
  </conditionalFormatting>
  <conditionalFormatting sqref="A155">
    <cfRule type="duplicateValues" dxfId="205" priority="437"/>
  </conditionalFormatting>
  <conditionalFormatting sqref="A155">
    <cfRule type="duplicateValues" dxfId="204" priority="438"/>
  </conditionalFormatting>
  <conditionalFormatting sqref="A155">
    <cfRule type="duplicateValues" dxfId="203" priority="439"/>
    <cfRule type="duplicateValues" dxfId="202" priority="440"/>
  </conditionalFormatting>
  <conditionalFormatting sqref="A155">
    <cfRule type="duplicateValues" dxfId="201" priority="436"/>
  </conditionalFormatting>
  <conditionalFormatting sqref="A155">
    <cfRule type="duplicateValues" dxfId="200" priority="425"/>
  </conditionalFormatting>
  <conditionalFormatting sqref="A155">
    <cfRule type="duplicateValues" dxfId="199" priority="424"/>
  </conditionalFormatting>
  <conditionalFormatting sqref="A155">
    <cfRule type="duplicateValues" dxfId="198" priority="426"/>
  </conditionalFormatting>
  <conditionalFormatting sqref="A155">
    <cfRule type="duplicateValues" dxfId="197" priority="427"/>
  </conditionalFormatting>
  <conditionalFormatting sqref="A155">
    <cfRule type="duplicateValues" dxfId="196" priority="428"/>
  </conditionalFormatting>
  <conditionalFormatting sqref="A155">
    <cfRule type="duplicateValues" dxfId="195" priority="429"/>
  </conditionalFormatting>
  <conditionalFormatting sqref="A155">
    <cfRule type="duplicateValues" dxfId="194" priority="430"/>
  </conditionalFormatting>
  <conditionalFormatting sqref="A155">
    <cfRule type="duplicateValues" dxfId="193" priority="431"/>
  </conditionalFormatting>
  <conditionalFormatting sqref="A155">
    <cfRule type="duplicateValues" dxfId="192" priority="432"/>
  </conditionalFormatting>
  <conditionalFormatting sqref="A155">
    <cfRule type="duplicateValues" dxfId="191" priority="433"/>
  </conditionalFormatting>
  <conditionalFormatting sqref="A155">
    <cfRule type="duplicateValues" dxfId="190" priority="434"/>
    <cfRule type="duplicateValues" dxfId="189" priority="435"/>
  </conditionalFormatting>
  <conditionalFormatting sqref="A155">
    <cfRule type="duplicateValues" dxfId="188" priority="423"/>
  </conditionalFormatting>
  <conditionalFormatting sqref="A156">
    <cfRule type="duplicateValues" dxfId="187" priority="419"/>
  </conditionalFormatting>
  <conditionalFormatting sqref="A156">
    <cfRule type="duplicateValues" dxfId="186" priority="420"/>
  </conditionalFormatting>
  <conditionalFormatting sqref="A156">
    <cfRule type="duplicateValues" dxfId="185" priority="421"/>
    <cfRule type="duplicateValues" dxfId="184" priority="422"/>
  </conditionalFormatting>
  <conditionalFormatting sqref="A156">
    <cfRule type="duplicateValues" dxfId="183" priority="418"/>
  </conditionalFormatting>
  <conditionalFormatting sqref="A156">
    <cfRule type="duplicateValues" dxfId="182" priority="407"/>
  </conditionalFormatting>
  <conditionalFormatting sqref="A156">
    <cfRule type="duplicateValues" dxfId="181" priority="406"/>
  </conditionalFormatting>
  <conditionalFormatting sqref="A156">
    <cfRule type="duplicateValues" dxfId="180" priority="408"/>
  </conditionalFormatting>
  <conditionalFormatting sqref="A156">
    <cfRule type="duplicateValues" dxfId="179" priority="409"/>
  </conditionalFormatting>
  <conditionalFormatting sqref="A156">
    <cfRule type="duplicateValues" dxfId="178" priority="410"/>
  </conditionalFormatting>
  <conditionalFormatting sqref="A156">
    <cfRule type="duplicateValues" dxfId="177" priority="411"/>
  </conditionalFormatting>
  <conditionalFormatting sqref="A156">
    <cfRule type="duplicateValues" dxfId="176" priority="412"/>
  </conditionalFormatting>
  <conditionalFormatting sqref="A156">
    <cfRule type="duplicateValues" dxfId="175" priority="413"/>
  </conditionalFormatting>
  <conditionalFormatting sqref="A156">
    <cfRule type="duplicateValues" dxfId="174" priority="414"/>
  </conditionalFormatting>
  <conditionalFormatting sqref="A156">
    <cfRule type="duplicateValues" dxfId="173" priority="415"/>
  </conditionalFormatting>
  <conditionalFormatting sqref="A156">
    <cfRule type="duplicateValues" dxfId="172" priority="416"/>
    <cfRule type="duplicateValues" dxfId="171" priority="417"/>
  </conditionalFormatting>
  <conditionalFormatting sqref="A156">
    <cfRule type="duplicateValues" dxfId="170" priority="405"/>
  </conditionalFormatting>
  <conditionalFormatting sqref="A157">
    <cfRule type="duplicateValues" dxfId="169" priority="400"/>
  </conditionalFormatting>
  <conditionalFormatting sqref="A157">
    <cfRule type="duplicateValues" dxfId="168" priority="401"/>
  </conditionalFormatting>
  <conditionalFormatting sqref="A157">
    <cfRule type="duplicateValues" dxfId="167" priority="402"/>
    <cfRule type="duplicateValues" dxfId="166" priority="403"/>
  </conditionalFormatting>
  <conditionalFormatting sqref="A157">
    <cfRule type="duplicateValues" dxfId="165" priority="399"/>
  </conditionalFormatting>
  <conditionalFormatting sqref="A157">
    <cfRule type="duplicateValues" dxfId="164" priority="388"/>
  </conditionalFormatting>
  <conditionalFormatting sqref="A157">
    <cfRule type="duplicateValues" dxfId="163" priority="387"/>
  </conditionalFormatting>
  <conditionalFormatting sqref="A157">
    <cfRule type="duplicateValues" dxfId="162" priority="389"/>
  </conditionalFormatting>
  <conditionalFormatting sqref="A157">
    <cfRule type="duplicateValues" dxfId="161" priority="390"/>
  </conditionalFormatting>
  <conditionalFormatting sqref="A157">
    <cfRule type="duplicateValues" dxfId="160" priority="391"/>
  </conditionalFormatting>
  <conditionalFormatting sqref="A157">
    <cfRule type="duplicateValues" dxfId="159" priority="392"/>
  </conditionalFormatting>
  <conditionalFormatting sqref="A157">
    <cfRule type="duplicateValues" dxfId="158" priority="393"/>
  </conditionalFormatting>
  <conditionalFormatting sqref="A157">
    <cfRule type="duplicateValues" dxfId="157" priority="394"/>
  </conditionalFormatting>
  <conditionalFormatting sqref="A157">
    <cfRule type="duplicateValues" dxfId="156" priority="395"/>
  </conditionalFormatting>
  <conditionalFormatting sqref="A157">
    <cfRule type="duplicateValues" dxfId="155" priority="396"/>
  </conditionalFormatting>
  <conditionalFormatting sqref="A157">
    <cfRule type="duplicateValues" dxfId="154" priority="397"/>
    <cfRule type="duplicateValues" dxfId="153" priority="398"/>
  </conditionalFormatting>
  <conditionalFormatting sqref="A157">
    <cfRule type="duplicateValues" dxfId="152" priority="386"/>
  </conditionalFormatting>
  <conditionalFormatting sqref="A157">
    <cfRule type="duplicateValues" dxfId="151" priority="385"/>
  </conditionalFormatting>
  <conditionalFormatting sqref="A158">
    <cfRule type="duplicateValues" dxfId="150" priority="328"/>
  </conditionalFormatting>
  <conditionalFormatting sqref="A158">
    <cfRule type="duplicateValues" dxfId="149" priority="329"/>
  </conditionalFormatting>
  <conditionalFormatting sqref="A158">
    <cfRule type="duplicateValues" dxfId="148" priority="330"/>
    <cfRule type="duplicateValues" dxfId="147" priority="331"/>
  </conditionalFormatting>
  <conditionalFormatting sqref="A158">
    <cfRule type="duplicateValues" dxfId="146" priority="327"/>
  </conditionalFormatting>
  <conditionalFormatting sqref="A158">
    <cfRule type="duplicateValues" dxfId="145" priority="316"/>
  </conditionalFormatting>
  <conditionalFormatting sqref="A158">
    <cfRule type="duplicateValues" dxfId="144" priority="315"/>
  </conditionalFormatting>
  <conditionalFormatting sqref="A158">
    <cfRule type="duplicateValues" dxfId="143" priority="317"/>
  </conditionalFormatting>
  <conditionalFormatting sqref="A158">
    <cfRule type="duplicateValues" dxfId="142" priority="318"/>
  </conditionalFormatting>
  <conditionalFormatting sqref="A158">
    <cfRule type="duplicateValues" dxfId="141" priority="319"/>
  </conditionalFormatting>
  <conditionalFormatting sqref="A158">
    <cfRule type="duplicateValues" dxfId="140" priority="320"/>
  </conditionalFormatting>
  <conditionalFormatting sqref="A158">
    <cfRule type="duplicateValues" dxfId="139" priority="321"/>
  </conditionalFormatting>
  <conditionalFormatting sqref="A158">
    <cfRule type="duplicateValues" dxfId="138" priority="322"/>
  </conditionalFormatting>
  <conditionalFormatting sqref="A158">
    <cfRule type="duplicateValues" dxfId="137" priority="323"/>
  </conditionalFormatting>
  <conditionalFormatting sqref="A158">
    <cfRule type="duplicateValues" dxfId="136" priority="324"/>
  </conditionalFormatting>
  <conditionalFormatting sqref="A158">
    <cfRule type="duplicateValues" dxfId="135" priority="325"/>
    <cfRule type="duplicateValues" dxfId="134" priority="326"/>
  </conditionalFormatting>
  <conditionalFormatting sqref="A158">
    <cfRule type="duplicateValues" dxfId="133" priority="314"/>
  </conditionalFormatting>
  <conditionalFormatting sqref="A158">
    <cfRule type="duplicateValues" dxfId="132" priority="313"/>
  </conditionalFormatting>
  <conditionalFormatting sqref="A158">
    <cfRule type="duplicateValues" dxfId="131" priority="312"/>
  </conditionalFormatting>
  <conditionalFormatting sqref="A159">
    <cfRule type="duplicateValues" dxfId="130" priority="8880"/>
  </conditionalFormatting>
  <conditionalFormatting sqref="A159">
    <cfRule type="duplicateValues" dxfId="129" priority="8881"/>
  </conditionalFormatting>
  <conditionalFormatting sqref="A159">
    <cfRule type="duplicateValues" dxfId="128" priority="8882"/>
    <cfRule type="duplicateValues" dxfId="127" priority="8883"/>
  </conditionalFormatting>
  <conditionalFormatting sqref="A160">
    <cfRule type="duplicateValues" dxfId="126" priority="246"/>
  </conditionalFormatting>
  <conditionalFormatting sqref="A160">
    <cfRule type="duplicateValues" dxfId="125" priority="247"/>
  </conditionalFormatting>
  <conditionalFormatting sqref="A160">
    <cfRule type="duplicateValues" dxfId="124" priority="248"/>
    <cfRule type="duplicateValues" dxfId="123" priority="249"/>
  </conditionalFormatting>
  <conditionalFormatting sqref="A161:A167">
    <cfRule type="duplicateValues" dxfId="122" priority="242"/>
  </conditionalFormatting>
  <conditionalFormatting sqref="A161:A167">
    <cfRule type="duplicateValues" dxfId="121" priority="243"/>
  </conditionalFormatting>
  <conditionalFormatting sqref="A161:A167">
    <cfRule type="duplicateValues" dxfId="120" priority="244"/>
    <cfRule type="duplicateValues" dxfId="119" priority="245"/>
  </conditionalFormatting>
  <conditionalFormatting sqref="A168">
    <cfRule type="duplicateValues" dxfId="118" priority="238"/>
  </conditionalFormatting>
  <conditionalFormatting sqref="A168">
    <cfRule type="duplicateValues" dxfId="117" priority="239"/>
  </conditionalFormatting>
  <conditionalFormatting sqref="A168">
    <cfRule type="duplicateValues" dxfId="116" priority="240"/>
    <cfRule type="duplicateValues" dxfId="115" priority="241"/>
  </conditionalFormatting>
  <conditionalFormatting sqref="A169">
    <cfRule type="duplicateValues" dxfId="114" priority="199"/>
  </conditionalFormatting>
  <conditionalFormatting sqref="A169">
    <cfRule type="duplicateValues" dxfId="113" priority="200"/>
  </conditionalFormatting>
  <conditionalFormatting sqref="A169">
    <cfRule type="duplicateValues" dxfId="112" priority="201"/>
    <cfRule type="duplicateValues" dxfId="111" priority="202"/>
  </conditionalFormatting>
  <conditionalFormatting sqref="A169">
    <cfRule type="duplicateValues" dxfId="110" priority="198"/>
  </conditionalFormatting>
  <conditionalFormatting sqref="A170">
    <cfRule type="duplicateValues" dxfId="109" priority="194"/>
  </conditionalFormatting>
  <conditionalFormatting sqref="A170">
    <cfRule type="duplicateValues" dxfId="108" priority="195"/>
    <cfRule type="duplicateValues" dxfId="107" priority="196"/>
  </conditionalFormatting>
  <conditionalFormatting sqref="A170">
    <cfRule type="duplicateValues" dxfId="106" priority="197"/>
  </conditionalFormatting>
  <conditionalFormatting sqref="A171:A172">
    <cfRule type="duplicateValues" dxfId="105" priority="153"/>
  </conditionalFormatting>
  <conditionalFormatting sqref="A171:A172">
    <cfRule type="duplicateValues" dxfId="104" priority="152"/>
  </conditionalFormatting>
  <conditionalFormatting sqref="A171:A172">
    <cfRule type="duplicateValues" dxfId="103" priority="154"/>
  </conditionalFormatting>
  <conditionalFormatting sqref="A171:A172">
    <cfRule type="duplicateValues" dxfId="102" priority="155"/>
  </conditionalFormatting>
  <conditionalFormatting sqref="A171:A172">
    <cfRule type="duplicateValues" dxfId="101" priority="156"/>
  </conditionalFormatting>
  <conditionalFormatting sqref="A171:A172">
    <cfRule type="duplicateValues" dxfId="100" priority="157"/>
  </conditionalFormatting>
  <conditionalFormatting sqref="A171:A172">
    <cfRule type="duplicateValues" dxfId="99" priority="158"/>
  </conditionalFormatting>
  <conditionalFormatting sqref="A171:A172">
    <cfRule type="duplicateValues" dxfId="98" priority="159"/>
  </conditionalFormatting>
  <conditionalFormatting sqref="A171:A172">
    <cfRule type="duplicateValues" dxfId="97" priority="160"/>
  </conditionalFormatting>
  <conditionalFormatting sqref="A171:A172">
    <cfRule type="duplicateValues" dxfId="96" priority="161"/>
  </conditionalFormatting>
  <conditionalFormatting sqref="A171:A172">
    <cfRule type="duplicateValues" dxfId="95" priority="162"/>
    <cfRule type="duplicateValues" dxfId="94" priority="163"/>
  </conditionalFormatting>
  <conditionalFormatting sqref="A171:A172">
    <cfRule type="duplicateValues" dxfId="93" priority="151"/>
  </conditionalFormatting>
  <conditionalFormatting sqref="A171:A172">
    <cfRule type="duplicateValues" dxfId="92" priority="150"/>
  </conditionalFormatting>
  <conditionalFormatting sqref="A171:A172">
    <cfRule type="duplicateValues" dxfId="91" priority="149"/>
  </conditionalFormatting>
  <conditionalFormatting sqref="A171:A172">
    <cfRule type="duplicateValues" dxfId="90" priority="148"/>
  </conditionalFormatting>
  <conditionalFormatting sqref="A171:A172">
    <cfRule type="duplicateValues" dxfId="89" priority="147"/>
  </conditionalFormatting>
  <conditionalFormatting sqref="A171:A172">
    <cfRule type="duplicateValues" dxfId="88" priority="146"/>
  </conditionalFormatting>
  <conditionalFormatting sqref="A171:A172">
    <cfRule type="duplicateValues" dxfId="87" priority="145"/>
  </conditionalFormatting>
  <conditionalFormatting sqref="A173">
    <cfRule type="duplicateValues" dxfId="86" priority="132"/>
  </conditionalFormatting>
  <conditionalFormatting sqref="A173">
    <cfRule type="duplicateValues" dxfId="85" priority="131"/>
  </conditionalFormatting>
  <conditionalFormatting sqref="A173">
    <cfRule type="duplicateValues" dxfId="84" priority="133"/>
  </conditionalFormatting>
  <conditionalFormatting sqref="A173">
    <cfRule type="duplicateValues" dxfId="83" priority="134"/>
  </conditionalFormatting>
  <conditionalFormatting sqref="A173">
    <cfRule type="duplicateValues" dxfId="82" priority="135"/>
  </conditionalFormatting>
  <conditionalFormatting sqref="A173">
    <cfRule type="duplicateValues" dxfId="81" priority="136"/>
  </conditionalFormatting>
  <conditionalFormatting sqref="A173">
    <cfRule type="duplicateValues" dxfId="80" priority="137"/>
  </conditionalFormatting>
  <conditionalFormatting sqref="A173">
    <cfRule type="duplicateValues" dxfId="79" priority="138"/>
  </conditionalFormatting>
  <conditionalFormatting sqref="A173">
    <cfRule type="duplicateValues" dxfId="78" priority="139"/>
  </conditionalFormatting>
  <conditionalFormatting sqref="A173">
    <cfRule type="duplicateValues" dxfId="77" priority="140"/>
  </conditionalFormatting>
  <conditionalFormatting sqref="A173">
    <cfRule type="duplicateValues" dxfId="76" priority="141"/>
    <cfRule type="duplicateValues" dxfId="75" priority="142"/>
  </conditionalFormatting>
  <conditionalFormatting sqref="A173">
    <cfRule type="duplicateValues" dxfId="74" priority="130"/>
  </conditionalFormatting>
  <conditionalFormatting sqref="A173">
    <cfRule type="duplicateValues" dxfId="73" priority="129"/>
  </conditionalFormatting>
  <conditionalFormatting sqref="A173">
    <cfRule type="duplicateValues" dxfId="72" priority="128"/>
  </conditionalFormatting>
  <conditionalFormatting sqref="A173">
    <cfRule type="duplicateValues" dxfId="71" priority="127"/>
  </conditionalFormatting>
  <conditionalFormatting sqref="A173">
    <cfRule type="duplicateValues" dxfId="70" priority="126"/>
  </conditionalFormatting>
  <conditionalFormatting sqref="A173">
    <cfRule type="duplicateValues" dxfId="69" priority="125"/>
  </conditionalFormatting>
  <conditionalFormatting sqref="A173">
    <cfRule type="duplicateValues" dxfId="68" priority="124"/>
  </conditionalFormatting>
  <conditionalFormatting sqref="A174:A176">
    <cfRule type="duplicateValues" dxfId="67" priority="90"/>
  </conditionalFormatting>
  <conditionalFormatting sqref="A174:A176">
    <cfRule type="duplicateValues" dxfId="66" priority="89"/>
  </conditionalFormatting>
  <conditionalFormatting sqref="A174:A176">
    <cfRule type="duplicateValues" dxfId="65" priority="91"/>
  </conditionalFormatting>
  <conditionalFormatting sqref="A174:A176">
    <cfRule type="duplicateValues" dxfId="64" priority="92"/>
  </conditionalFormatting>
  <conditionalFormatting sqref="A174:A176">
    <cfRule type="duplicateValues" dxfId="63" priority="93"/>
  </conditionalFormatting>
  <conditionalFormatting sqref="A174:A176">
    <cfRule type="duplicateValues" dxfId="62" priority="94"/>
  </conditionalFormatting>
  <conditionalFormatting sqref="A174:A176">
    <cfRule type="duplicateValues" dxfId="61" priority="95"/>
  </conditionalFormatting>
  <conditionalFormatting sqref="A174:A176">
    <cfRule type="duplicateValues" dxfId="60" priority="96"/>
  </conditionalFormatting>
  <conditionalFormatting sqref="A174:A176">
    <cfRule type="duplicateValues" dxfId="59" priority="97"/>
  </conditionalFormatting>
  <conditionalFormatting sqref="A174:A176">
    <cfRule type="duplicateValues" dxfId="58" priority="98"/>
  </conditionalFormatting>
  <conditionalFormatting sqref="A174:A176">
    <cfRule type="duplicateValues" dxfId="57" priority="99"/>
    <cfRule type="duplicateValues" dxfId="56" priority="100"/>
  </conditionalFormatting>
  <conditionalFormatting sqref="A174:A176">
    <cfRule type="duplicateValues" dxfId="55" priority="88"/>
  </conditionalFormatting>
  <conditionalFormatting sqref="A174:A176">
    <cfRule type="duplicateValues" dxfId="54" priority="87"/>
  </conditionalFormatting>
  <conditionalFormatting sqref="A174:A176">
    <cfRule type="duplicateValues" dxfId="53" priority="86"/>
  </conditionalFormatting>
  <conditionalFormatting sqref="A174:A176">
    <cfRule type="duplicateValues" dxfId="52" priority="85"/>
  </conditionalFormatting>
  <conditionalFormatting sqref="A174:A176">
    <cfRule type="duplicateValues" dxfId="51" priority="84"/>
  </conditionalFormatting>
  <conditionalFormatting sqref="A174:A176">
    <cfRule type="duplicateValues" dxfId="50" priority="83"/>
  </conditionalFormatting>
  <conditionalFormatting sqref="A174:A176">
    <cfRule type="duplicateValues" dxfId="49" priority="82"/>
  </conditionalFormatting>
  <conditionalFormatting sqref="A177">
    <cfRule type="duplicateValues" dxfId="48" priority="70"/>
  </conditionalFormatting>
  <conditionalFormatting sqref="A177">
    <cfRule type="duplicateValues" dxfId="47" priority="69"/>
  </conditionalFormatting>
  <conditionalFormatting sqref="A177">
    <cfRule type="duplicateValues" dxfId="46" priority="71"/>
  </conditionalFormatting>
  <conditionalFormatting sqref="A177">
    <cfRule type="duplicateValues" dxfId="45" priority="72"/>
  </conditionalFormatting>
  <conditionalFormatting sqref="A177">
    <cfRule type="duplicateValues" dxfId="44" priority="73"/>
  </conditionalFormatting>
  <conditionalFormatting sqref="A177">
    <cfRule type="duplicateValues" dxfId="43" priority="74"/>
  </conditionalFormatting>
  <conditionalFormatting sqref="A177">
    <cfRule type="duplicateValues" dxfId="42" priority="75"/>
  </conditionalFormatting>
  <conditionalFormatting sqref="A177">
    <cfRule type="duplicateValues" dxfId="41" priority="76"/>
  </conditionalFormatting>
  <conditionalFormatting sqref="A177">
    <cfRule type="duplicateValues" dxfId="40" priority="77"/>
  </conditionalFormatting>
  <conditionalFormatting sqref="A177">
    <cfRule type="duplicateValues" dxfId="39" priority="78"/>
  </conditionalFormatting>
  <conditionalFormatting sqref="A177">
    <cfRule type="duplicateValues" dxfId="38" priority="79"/>
    <cfRule type="duplicateValues" dxfId="37" priority="80"/>
  </conditionalFormatting>
  <conditionalFormatting sqref="A177">
    <cfRule type="duplicateValues" dxfId="36" priority="68"/>
  </conditionalFormatting>
  <conditionalFormatting sqref="A177">
    <cfRule type="duplicateValues" dxfId="35" priority="67"/>
  </conditionalFormatting>
  <conditionalFormatting sqref="A177">
    <cfRule type="duplicateValues" dxfId="34" priority="66"/>
  </conditionalFormatting>
  <conditionalFormatting sqref="A177">
    <cfRule type="duplicateValues" dxfId="33" priority="65"/>
  </conditionalFormatting>
  <conditionalFormatting sqref="A177">
    <cfRule type="duplicateValues" dxfId="32" priority="64"/>
  </conditionalFormatting>
  <conditionalFormatting sqref="A177">
    <cfRule type="duplicateValues" dxfId="31" priority="63"/>
  </conditionalFormatting>
  <conditionalFormatting sqref="A177">
    <cfRule type="duplicateValues" dxfId="30" priority="62"/>
  </conditionalFormatting>
  <conditionalFormatting sqref="A177">
    <cfRule type="duplicateValues" dxfId="29" priority="61"/>
  </conditionalFormatting>
  <conditionalFormatting sqref="A192:A1048576 A1:A2">
    <cfRule type="duplicateValues" dxfId="28" priority="8895"/>
  </conditionalFormatting>
  <conditionalFormatting sqref="A192:A1048576 A1:A6 A8:A146">
    <cfRule type="duplicateValues" dxfId="27" priority="8898"/>
  </conditionalFormatting>
  <conditionalFormatting sqref="A192:A1048576 A1:A156">
    <cfRule type="duplicateValues" dxfId="26" priority="8902"/>
  </conditionalFormatting>
  <conditionalFormatting sqref="A192:A1048576 A1:A157">
    <cfRule type="duplicateValues" dxfId="25" priority="8905"/>
  </conditionalFormatting>
  <conditionalFormatting sqref="A192:A1048576 A1:A158">
    <cfRule type="duplicateValues" dxfId="24" priority="8908"/>
  </conditionalFormatting>
  <conditionalFormatting sqref="A192:A1048576 A1:A168">
    <cfRule type="duplicateValues" dxfId="23" priority="8911"/>
  </conditionalFormatting>
  <conditionalFormatting sqref="A192:A1048576 A1:A170">
    <cfRule type="duplicateValues" dxfId="22" priority="8914"/>
  </conditionalFormatting>
  <conditionalFormatting sqref="A192:A1048576 A1:A176">
    <cfRule type="duplicateValues" dxfId="21" priority="8917"/>
  </conditionalFormatting>
  <conditionalFormatting sqref="A178:A181">
    <cfRule type="duplicateValues" dxfId="20" priority="8920"/>
  </conditionalFormatting>
  <conditionalFormatting sqref="A178:A181">
    <cfRule type="duplicateValues" dxfId="19" priority="8922"/>
  </conditionalFormatting>
  <conditionalFormatting sqref="A178:A181">
    <cfRule type="duplicateValues" dxfId="18" priority="8930"/>
    <cfRule type="duplicateValues" dxfId="17" priority="8931"/>
  </conditionalFormatting>
  <conditionalFormatting sqref="A182">
    <cfRule type="duplicateValues" dxfId="16" priority="24"/>
  </conditionalFormatting>
  <conditionalFormatting sqref="A182">
    <cfRule type="duplicateValues" dxfId="15" priority="25"/>
  </conditionalFormatting>
  <conditionalFormatting sqref="A182">
    <cfRule type="duplicateValues" dxfId="14" priority="26"/>
    <cfRule type="duplicateValues" dxfId="13" priority="27"/>
  </conditionalFormatting>
  <conditionalFormatting sqref="A192:A1048576 A1:A182">
    <cfRule type="duplicateValues" dxfId="12" priority="23"/>
  </conditionalFormatting>
  <conditionalFormatting sqref="A183:A188">
    <cfRule type="duplicateValues" dxfId="11" priority="19"/>
  </conditionalFormatting>
  <conditionalFormatting sqref="A183:A188">
    <cfRule type="duplicateValues" dxfId="10" priority="20"/>
  </conditionalFormatting>
  <conditionalFormatting sqref="A183:A188">
    <cfRule type="duplicateValues" dxfId="9" priority="21"/>
    <cfRule type="duplicateValues" dxfId="8" priority="22"/>
  </conditionalFormatting>
  <conditionalFormatting sqref="A183:A188">
    <cfRule type="duplicateValues" dxfId="7" priority="18"/>
  </conditionalFormatting>
  <conditionalFormatting sqref="A185:A188">
    <cfRule type="duplicateValues" dxfId="6" priority="8960"/>
  </conditionalFormatting>
  <conditionalFormatting sqref="A192:A1048576 A1:A188">
    <cfRule type="duplicateValues" dxfId="5" priority="9"/>
  </conditionalFormatting>
  <conditionalFormatting sqref="A1:A1048576">
    <cfRule type="duplicateValues" dxfId="4" priority="1"/>
  </conditionalFormatting>
  <conditionalFormatting sqref="A189:A191">
    <cfRule type="duplicateValues" dxfId="3" priority="9012"/>
  </conditionalFormatting>
  <conditionalFormatting sqref="A189:A191">
    <cfRule type="duplicateValues" dxfId="2" priority="9013"/>
  </conditionalFormatting>
  <conditionalFormatting sqref="A189:A191">
    <cfRule type="duplicateValues" dxfId="1" priority="9014"/>
    <cfRule type="duplicateValues" dxfId="0" priority="9015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ySplit="1" topLeftCell="A2" activePane="bottomLeft" state="frozen"/>
      <selection pane="bottomLeft" activeCell="E3" sqref="E3"/>
    </sheetView>
  </sheetViews>
  <sheetFormatPr defaultRowHeight="15" x14ac:dyDescent="0.25"/>
  <cols>
    <col min="1" max="1" width="24.5703125" style="25" customWidth="1"/>
    <col min="2" max="2" width="5.140625" customWidth="1"/>
    <col min="3" max="3" width="8.7109375" style="60" customWidth="1"/>
    <col min="4" max="4" width="9.140625" style="34"/>
    <col min="5" max="5" width="7.42578125" style="58" customWidth="1"/>
    <col min="6" max="6" width="6.7109375" customWidth="1"/>
    <col min="7" max="7" width="13.7109375" customWidth="1"/>
    <col min="8" max="8" width="13.42578125" customWidth="1"/>
    <col min="9" max="9" width="11.140625" bestFit="1" customWidth="1"/>
    <col min="10" max="10" width="13.85546875" customWidth="1"/>
    <col min="11" max="11" width="14.5703125" customWidth="1"/>
    <col min="12" max="12" width="6.7109375" style="34" customWidth="1"/>
    <col min="13" max="13" width="15" customWidth="1"/>
    <col min="14" max="14" width="9.85546875" style="68" customWidth="1"/>
    <col min="15" max="15" width="13.140625" customWidth="1"/>
  </cols>
  <sheetData>
    <row r="1" spans="1:15" s="59" customFormat="1" ht="41.25" customHeight="1" x14ac:dyDescent="0.25">
      <c r="A1" s="69" t="s">
        <v>265</v>
      </c>
      <c r="B1" s="70" t="s">
        <v>266</v>
      </c>
      <c r="C1" s="69" t="s">
        <v>259</v>
      </c>
      <c r="D1" s="70" t="s">
        <v>263</v>
      </c>
      <c r="E1" s="70" t="s">
        <v>261</v>
      </c>
      <c r="F1" s="70" t="s">
        <v>262</v>
      </c>
      <c r="G1" s="70" t="s">
        <v>264</v>
      </c>
      <c r="H1" s="70" t="s">
        <v>267</v>
      </c>
      <c r="I1" s="70" t="s">
        <v>268</v>
      </c>
      <c r="J1" s="70" t="s">
        <v>269</v>
      </c>
      <c r="K1" s="70" t="s">
        <v>270</v>
      </c>
      <c r="L1" s="70" t="s">
        <v>271</v>
      </c>
      <c r="M1" s="70"/>
      <c r="N1" s="71" t="s">
        <v>260</v>
      </c>
      <c r="O1" s="72"/>
    </row>
    <row r="2" spans="1:15" x14ac:dyDescent="0.25">
      <c r="A2" s="73" t="s">
        <v>350</v>
      </c>
      <c r="B2" s="74"/>
      <c r="C2" s="85">
        <f>VLOOKUP(A2,ИК!$A$1:$K$189,9,0)</f>
        <v>1539.1073540481889</v>
      </c>
      <c r="D2" s="76">
        <v>12</v>
      </c>
      <c r="E2" s="82">
        <v>6.5</v>
      </c>
      <c r="F2" s="82">
        <v>7</v>
      </c>
      <c r="G2" s="77" t="e">
        <f t="shared" ref="G2:G14" si="0">(SUM($C$2:$C$14)-C2)/12</f>
        <v>#N/A</v>
      </c>
      <c r="H2" s="77" t="e">
        <f t="shared" ref="H2:H14" si="1">G2-C2</f>
        <v>#N/A</v>
      </c>
      <c r="I2" s="78" t="e">
        <f t="shared" ref="I2:I14" si="2">H2/400</f>
        <v>#N/A</v>
      </c>
      <c r="J2" s="78" t="e">
        <f t="shared" ref="J2:J14" si="3">POWER(10,I2)</f>
        <v>#N/A</v>
      </c>
      <c r="K2" s="78" t="e">
        <f t="shared" ref="K2:K14" si="4">1/(1+J2)</f>
        <v>#N/A</v>
      </c>
      <c r="L2" s="77">
        <v>20</v>
      </c>
      <c r="M2" s="78" t="e">
        <f t="shared" ref="M2:M14" si="5">E2-D2*K2</f>
        <v>#N/A</v>
      </c>
      <c r="N2" s="86" t="e">
        <f t="shared" ref="N2:N14" si="6">C2+L2*M2</f>
        <v>#N/A</v>
      </c>
      <c r="O2" s="79" t="e">
        <f t="shared" ref="O2:O14" si="7">N2-C2</f>
        <v>#N/A</v>
      </c>
    </row>
    <row r="3" spans="1:15" s="34" customFormat="1" x14ac:dyDescent="0.25">
      <c r="A3" s="80" t="s">
        <v>276</v>
      </c>
      <c r="B3" s="81"/>
      <c r="C3" s="85">
        <f>VLOOKUP(A3,ИК!$A$1:$K$189,9,0)</f>
        <v>1542.1614125943238</v>
      </c>
      <c r="D3" s="76">
        <v>12</v>
      </c>
      <c r="E3" s="84">
        <v>3</v>
      </c>
      <c r="F3" s="83">
        <v>10</v>
      </c>
      <c r="G3" s="77" t="e">
        <f t="shared" si="0"/>
        <v>#N/A</v>
      </c>
      <c r="H3" s="77" t="e">
        <f t="shared" si="1"/>
        <v>#N/A</v>
      </c>
      <c r="I3" s="78" t="e">
        <f t="shared" si="2"/>
        <v>#N/A</v>
      </c>
      <c r="J3" s="78" t="e">
        <f t="shared" si="3"/>
        <v>#N/A</v>
      </c>
      <c r="K3" s="78" t="e">
        <f t="shared" si="4"/>
        <v>#N/A</v>
      </c>
      <c r="L3" s="77">
        <v>20</v>
      </c>
      <c r="M3" s="78" t="e">
        <f t="shared" si="5"/>
        <v>#N/A</v>
      </c>
      <c r="N3" s="86" t="e">
        <f t="shared" si="6"/>
        <v>#N/A</v>
      </c>
      <c r="O3" s="79" t="e">
        <f t="shared" si="7"/>
        <v>#N/A</v>
      </c>
    </row>
    <row r="4" spans="1:15" s="34" customFormat="1" x14ac:dyDescent="0.25">
      <c r="A4" s="80" t="s">
        <v>372</v>
      </c>
      <c r="B4" s="81"/>
      <c r="C4" s="85">
        <f>VLOOKUP(A4,ИК!$A$1:$K$189,9,0)</f>
        <v>1189.8142766108979</v>
      </c>
      <c r="D4" s="76">
        <v>12</v>
      </c>
      <c r="E4" s="84">
        <v>3</v>
      </c>
      <c r="F4" s="83">
        <v>11</v>
      </c>
      <c r="G4" s="77" t="e">
        <f t="shared" si="0"/>
        <v>#N/A</v>
      </c>
      <c r="H4" s="77" t="e">
        <f t="shared" si="1"/>
        <v>#N/A</v>
      </c>
      <c r="I4" s="78" t="e">
        <f t="shared" si="2"/>
        <v>#N/A</v>
      </c>
      <c r="J4" s="78" t="e">
        <f t="shared" si="3"/>
        <v>#N/A</v>
      </c>
      <c r="K4" s="78" t="e">
        <f t="shared" si="4"/>
        <v>#N/A</v>
      </c>
      <c r="L4" s="77">
        <v>20</v>
      </c>
      <c r="M4" s="78" t="e">
        <f t="shared" si="5"/>
        <v>#N/A</v>
      </c>
      <c r="N4" s="86" t="e">
        <f t="shared" si="6"/>
        <v>#N/A</v>
      </c>
      <c r="O4" s="79" t="e">
        <f t="shared" si="7"/>
        <v>#N/A</v>
      </c>
    </row>
    <row r="5" spans="1:15" s="34" customFormat="1" x14ac:dyDescent="0.25">
      <c r="A5" s="80" t="s">
        <v>60</v>
      </c>
      <c r="B5" s="81"/>
      <c r="C5" s="85">
        <f>VLOOKUP(A5,ИК!$A$1:$K$189,9,0)</f>
        <v>1588.3359114694783</v>
      </c>
      <c r="D5" s="76">
        <v>12</v>
      </c>
      <c r="E5" s="84">
        <v>5.5</v>
      </c>
      <c r="F5" s="83">
        <v>9</v>
      </c>
      <c r="G5" s="77" t="e">
        <f t="shared" si="0"/>
        <v>#N/A</v>
      </c>
      <c r="H5" s="77" t="e">
        <f t="shared" si="1"/>
        <v>#N/A</v>
      </c>
      <c r="I5" s="78" t="e">
        <f t="shared" si="2"/>
        <v>#N/A</v>
      </c>
      <c r="J5" s="78" t="e">
        <f t="shared" si="3"/>
        <v>#N/A</v>
      </c>
      <c r="K5" s="78" t="e">
        <f t="shared" si="4"/>
        <v>#N/A</v>
      </c>
      <c r="L5" s="77">
        <v>20</v>
      </c>
      <c r="M5" s="78" t="e">
        <f t="shared" si="5"/>
        <v>#N/A</v>
      </c>
      <c r="N5" s="86" t="e">
        <f t="shared" si="6"/>
        <v>#N/A</v>
      </c>
      <c r="O5" s="79" t="e">
        <f t="shared" si="7"/>
        <v>#N/A</v>
      </c>
    </row>
    <row r="6" spans="1:15" s="34" customFormat="1" x14ac:dyDescent="0.25">
      <c r="A6" s="73" t="s">
        <v>371</v>
      </c>
      <c r="B6" s="74"/>
      <c r="C6" s="85">
        <f>VLOOKUP(A6,ИК!$A$1:$K$189,9,0)</f>
        <v>1824</v>
      </c>
      <c r="D6" s="76">
        <v>12</v>
      </c>
      <c r="E6" s="82">
        <v>8.5</v>
      </c>
      <c r="F6" s="82">
        <v>3</v>
      </c>
      <c r="G6" s="77" t="e">
        <f t="shared" si="0"/>
        <v>#N/A</v>
      </c>
      <c r="H6" s="77" t="e">
        <f t="shared" si="1"/>
        <v>#N/A</v>
      </c>
      <c r="I6" s="78" t="e">
        <f t="shared" si="2"/>
        <v>#N/A</v>
      </c>
      <c r="J6" s="78" t="e">
        <f t="shared" si="3"/>
        <v>#N/A</v>
      </c>
      <c r="K6" s="78" t="e">
        <f t="shared" si="4"/>
        <v>#N/A</v>
      </c>
      <c r="L6" s="77">
        <v>20</v>
      </c>
      <c r="M6" s="78" t="e">
        <f t="shared" si="5"/>
        <v>#N/A</v>
      </c>
      <c r="N6" s="86" t="e">
        <f t="shared" si="6"/>
        <v>#N/A</v>
      </c>
      <c r="O6" s="79" t="e">
        <f t="shared" si="7"/>
        <v>#N/A</v>
      </c>
    </row>
    <row r="7" spans="1:15" s="34" customFormat="1" x14ac:dyDescent="0.25">
      <c r="A7" s="80" t="s">
        <v>349</v>
      </c>
      <c r="B7" s="81"/>
      <c r="C7" s="85">
        <f>VLOOKUP(A7,ИК!$A$1:$K$189,9,0)</f>
        <v>1233</v>
      </c>
      <c r="D7" s="76">
        <v>12</v>
      </c>
      <c r="E7" s="84">
        <v>2.5</v>
      </c>
      <c r="F7" s="83">
        <v>12</v>
      </c>
      <c r="G7" s="77" t="e">
        <f t="shared" si="0"/>
        <v>#N/A</v>
      </c>
      <c r="H7" s="77" t="e">
        <f t="shared" si="1"/>
        <v>#N/A</v>
      </c>
      <c r="I7" s="78" t="e">
        <f t="shared" si="2"/>
        <v>#N/A</v>
      </c>
      <c r="J7" s="78" t="e">
        <f t="shared" si="3"/>
        <v>#N/A</v>
      </c>
      <c r="K7" s="78" t="e">
        <f t="shared" si="4"/>
        <v>#N/A</v>
      </c>
      <c r="L7" s="77">
        <v>20</v>
      </c>
      <c r="M7" s="78" t="e">
        <f t="shared" si="5"/>
        <v>#N/A</v>
      </c>
      <c r="N7" s="86" t="e">
        <f t="shared" si="6"/>
        <v>#N/A</v>
      </c>
      <c r="O7" s="79" t="e">
        <f t="shared" si="7"/>
        <v>#N/A</v>
      </c>
    </row>
    <row r="8" spans="1:15" s="34" customFormat="1" x14ac:dyDescent="0.25">
      <c r="A8" s="73" t="s">
        <v>231</v>
      </c>
      <c r="B8" s="75"/>
      <c r="C8" s="85">
        <f>VLOOKUP(A8,ИК!$A$1:$K$189,9,0)</f>
        <v>1567</v>
      </c>
      <c r="D8" s="76">
        <v>12</v>
      </c>
      <c r="E8" s="82">
        <v>9</v>
      </c>
      <c r="F8" s="82">
        <v>2</v>
      </c>
      <c r="G8" s="77" t="e">
        <f t="shared" si="0"/>
        <v>#N/A</v>
      </c>
      <c r="H8" s="77" t="e">
        <f t="shared" si="1"/>
        <v>#N/A</v>
      </c>
      <c r="I8" s="78" t="e">
        <f t="shared" si="2"/>
        <v>#N/A</v>
      </c>
      <c r="J8" s="78" t="e">
        <f t="shared" si="3"/>
        <v>#N/A</v>
      </c>
      <c r="K8" s="78" t="e">
        <f t="shared" si="4"/>
        <v>#N/A</v>
      </c>
      <c r="L8" s="77">
        <v>20</v>
      </c>
      <c r="M8" s="78" t="e">
        <f t="shared" si="5"/>
        <v>#N/A</v>
      </c>
      <c r="N8" s="86" t="e">
        <f t="shared" si="6"/>
        <v>#N/A</v>
      </c>
      <c r="O8" s="79" t="e">
        <f t="shared" si="7"/>
        <v>#N/A</v>
      </c>
    </row>
    <row r="9" spans="1:15" x14ac:dyDescent="0.25">
      <c r="A9" s="73" t="s">
        <v>361</v>
      </c>
      <c r="B9" s="74"/>
      <c r="C9" s="85">
        <f>VLOOKUP(A9,ИК!$A$1:$K$189,9,0)</f>
        <v>1374</v>
      </c>
      <c r="D9" s="76">
        <v>12</v>
      </c>
      <c r="E9" s="82">
        <v>7.5</v>
      </c>
      <c r="F9" s="82">
        <v>5</v>
      </c>
      <c r="G9" s="77" t="e">
        <f t="shared" si="0"/>
        <v>#N/A</v>
      </c>
      <c r="H9" s="77" t="e">
        <f t="shared" si="1"/>
        <v>#N/A</v>
      </c>
      <c r="I9" s="78" t="e">
        <f t="shared" si="2"/>
        <v>#N/A</v>
      </c>
      <c r="J9" s="78" t="e">
        <f t="shared" si="3"/>
        <v>#N/A</v>
      </c>
      <c r="K9" s="78" t="e">
        <f t="shared" si="4"/>
        <v>#N/A</v>
      </c>
      <c r="L9" s="77">
        <v>20</v>
      </c>
      <c r="M9" s="78" t="e">
        <f t="shared" si="5"/>
        <v>#N/A</v>
      </c>
      <c r="N9" s="86" t="e">
        <f t="shared" si="6"/>
        <v>#N/A</v>
      </c>
      <c r="O9" s="79" t="e">
        <f t="shared" si="7"/>
        <v>#N/A</v>
      </c>
    </row>
    <row r="10" spans="1:15" x14ac:dyDescent="0.25">
      <c r="A10" s="80" t="s">
        <v>354</v>
      </c>
      <c r="B10" s="81"/>
      <c r="C10" s="85">
        <f>VLOOKUP(A10,ИК!$A$1:$K$189,9,0)</f>
        <v>1200.4405569077035</v>
      </c>
      <c r="D10" s="76">
        <v>12</v>
      </c>
      <c r="E10" s="84">
        <v>5.5</v>
      </c>
      <c r="F10" s="83">
        <v>8</v>
      </c>
      <c r="G10" s="77" t="e">
        <f t="shared" si="0"/>
        <v>#N/A</v>
      </c>
      <c r="H10" s="77" t="e">
        <f t="shared" si="1"/>
        <v>#N/A</v>
      </c>
      <c r="I10" s="78" t="e">
        <f t="shared" si="2"/>
        <v>#N/A</v>
      </c>
      <c r="J10" s="78" t="e">
        <f t="shared" si="3"/>
        <v>#N/A</v>
      </c>
      <c r="K10" s="78" t="e">
        <f t="shared" si="4"/>
        <v>#N/A</v>
      </c>
      <c r="L10" s="77">
        <v>20</v>
      </c>
      <c r="M10" s="78" t="e">
        <f t="shared" si="5"/>
        <v>#N/A</v>
      </c>
      <c r="N10" s="86" t="e">
        <f t="shared" si="6"/>
        <v>#N/A</v>
      </c>
      <c r="O10" s="79" t="e">
        <f t="shared" si="7"/>
        <v>#N/A</v>
      </c>
    </row>
    <row r="11" spans="1:15" x14ac:dyDescent="0.25">
      <c r="A11" s="73" t="s">
        <v>348</v>
      </c>
      <c r="B11" s="75"/>
      <c r="C11" s="85">
        <f>VLOOKUP(A11,ИК!$A$1:$K$189,9,0)</f>
        <v>1348</v>
      </c>
      <c r="D11" s="76">
        <v>12</v>
      </c>
      <c r="E11" s="82">
        <v>7.5</v>
      </c>
      <c r="F11" s="82">
        <v>6</v>
      </c>
      <c r="G11" s="77" t="e">
        <f t="shared" si="0"/>
        <v>#N/A</v>
      </c>
      <c r="H11" s="77" t="e">
        <f t="shared" si="1"/>
        <v>#N/A</v>
      </c>
      <c r="I11" s="78" t="e">
        <f t="shared" si="2"/>
        <v>#N/A</v>
      </c>
      <c r="J11" s="78" t="e">
        <f t="shared" si="3"/>
        <v>#N/A</v>
      </c>
      <c r="K11" s="78" t="e">
        <f t="shared" si="4"/>
        <v>#N/A</v>
      </c>
      <c r="L11" s="77">
        <v>20</v>
      </c>
      <c r="M11" s="78" t="e">
        <f t="shared" si="5"/>
        <v>#N/A</v>
      </c>
      <c r="N11" s="86" t="e">
        <f t="shared" si="6"/>
        <v>#N/A</v>
      </c>
      <c r="O11" s="79" t="e">
        <f t="shared" si="7"/>
        <v>#N/A</v>
      </c>
    </row>
    <row r="12" spans="1:15" x14ac:dyDescent="0.25">
      <c r="A12" s="73" t="s">
        <v>124</v>
      </c>
      <c r="B12" s="74"/>
      <c r="C12" s="85">
        <f>VLOOKUP(A12,ИК!$A$1:$K$189,9,0)</f>
        <v>1707.744233934776</v>
      </c>
      <c r="D12" s="76">
        <v>12</v>
      </c>
      <c r="E12" s="82">
        <v>8.5</v>
      </c>
      <c r="F12" s="82">
        <v>4</v>
      </c>
      <c r="G12" s="77" t="e">
        <f t="shared" si="0"/>
        <v>#N/A</v>
      </c>
      <c r="H12" s="77" t="e">
        <f t="shared" si="1"/>
        <v>#N/A</v>
      </c>
      <c r="I12" s="78" t="e">
        <f t="shared" si="2"/>
        <v>#N/A</v>
      </c>
      <c r="J12" s="78" t="e">
        <f t="shared" si="3"/>
        <v>#N/A</v>
      </c>
      <c r="K12" s="78" t="e">
        <f t="shared" si="4"/>
        <v>#N/A</v>
      </c>
      <c r="L12" s="77">
        <v>20</v>
      </c>
      <c r="M12" s="78" t="e">
        <f t="shared" si="5"/>
        <v>#N/A</v>
      </c>
      <c r="N12" s="86" t="e">
        <f t="shared" si="6"/>
        <v>#N/A</v>
      </c>
      <c r="O12" s="79" t="e">
        <f t="shared" si="7"/>
        <v>#N/A</v>
      </c>
    </row>
    <row r="13" spans="1:15" x14ac:dyDescent="0.25">
      <c r="A13" s="73" t="s">
        <v>131</v>
      </c>
      <c r="B13" s="74"/>
      <c r="C13" s="85">
        <f>VLOOKUP(A13,ИК!$A$1:$K$189,9,0)</f>
        <v>2123</v>
      </c>
      <c r="D13" s="76">
        <v>12</v>
      </c>
      <c r="E13" s="82">
        <v>11</v>
      </c>
      <c r="F13" s="82">
        <v>1</v>
      </c>
      <c r="G13" s="77" t="e">
        <f t="shared" si="0"/>
        <v>#N/A</v>
      </c>
      <c r="H13" s="77" t="e">
        <f t="shared" si="1"/>
        <v>#N/A</v>
      </c>
      <c r="I13" s="78" t="e">
        <f t="shared" si="2"/>
        <v>#N/A</v>
      </c>
      <c r="J13" s="78" t="e">
        <f t="shared" si="3"/>
        <v>#N/A</v>
      </c>
      <c r="K13" s="78" t="e">
        <f t="shared" si="4"/>
        <v>#N/A</v>
      </c>
      <c r="L13" s="77">
        <v>15</v>
      </c>
      <c r="M13" s="78" t="e">
        <f t="shared" si="5"/>
        <v>#N/A</v>
      </c>
      <c r="N13" s="86" t="e">
        <f t="shared" si="6"/>
        <v>#N/A</v>
      </c>
      <c r="O13" s="79" t="e">
        <f t="shared" si="7"/>
        <v>#N/A</v>
      </c>
    </row>
    <row r="14" spans="1:15" x14ac:dyDescent="0.25">
      <c r="A14" s="80" t="s">
        <v>373</v>
      </c>
      <c r="B14" s="81"/>
      <c r="C14" s="85" t="e">
        <f>VLOOKUP(A14,ИК!$A$1:$K$189,9,0)</f>
        <v>#N/A</v>
      </c>
      <c r="D14" s="76">
        <v>12</v>
      </c>
      <c r="E14" s="84">
        <v>0</v>
      </c>
      <c r="F14" s="83">
        <v>13</v>
      </c>
      <c r="G14" s="77" t="e">
        <f t="shared" si="0"/>
        <v>#N/A</v>
      </c>
      <c r="H14" s="77" t="e">
        <f t="shared" si="1"/>
        <v>#N/A</v>
      </c>
      <c r="I14" s="78" t="e">
        <f t="shared" si="2"/>
        <v>#N/A</v>
      </c>
      <c r="J14" s="78" t="e">
        <f t="shared" si="3"/>
        <v>#N/A</v>
      </c>
      <c r="K14" s="78" t="e">
        <f t="shared" si="4"/>
        <v>#N/A</v>
      </c>
      <c r="L14" s="77">
        <v>20</v>
      </c>
      <c r="M14" s="78" t="e">
        <f t="shared" si="5"/>
        <v>#N/A</v>
      </c>
      <c r="N14" s="86" t="e">
        <f t="shared" si="6"/>
        <v>#N/A</v>
      </c>
      <c r="O14" s="79" t="e">
        <f t="shared" si="7"/>
        <v>#N/A</v>
      </c>
    </row>
  </sheetData>
  <autoFilter ref="A1:O1">
    <sortState ref="A2:O14">
      <sortCondition ref="A1"/>
    </sortState>
  </autoFilter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I9" sqref="I9"/>
    </sheetView>
  </sheetViews>
  <sheetFormatPr defaultRowHeight="15" x14ac:dyDescent="0.25"/>
  <cols>
    <col min="1" max="1" width="18.5703125" bestFit="1" customWidth="1"/>
    <col min="4" max="5" width="9.140625" style="34"/>
  </cols>
  <sheetData>
    <row r="1" spans="1:5" x14ac:dyDescent="0.25">
      <c r="A1" s="87" t="s">
        <v>381</v>
      </c>
      <c r="B1" s="87" t="s">
        <v>382</v>
      </c>
      <c r="C1" s="90" t="s">
        <v>383</v>
      </c>
      <c r="D1" s="90" t="s">
        <v>384</v>
      </c>
      <c r="E1" s="90" t="s">
        <v>385</v>
      </c>
    </row>
    <row r="2" spans="1:5" x14ac:dyDescent="0.25">
      <c r="A2" s="88" t="s">
        <v>32</v>
      </c>
      <c r="B2" s="89">
        <f>VLOOKUP(A2,ИК!$A$1:$K$191,10,0)</f>
        <v>2118</v>
      </c>
      <c r="C2" s="89">
        <v>2068</v>
      </c>
      <c r="D2" s="89">
        <v>1</v>
      </c>
      <c r="E2" s="89">
        <v>10</v>
      </c>
    </row>
    <row r="3" spans="1:5" x14ac:dyDescent="0.25">
      <c r="A3" s="88" t="s">
        <v>66</v>
      </c>
      <c r="B3" s="89">
        <f>VLOOKUP(A3,ИК!$A$1:$K$191,10,0)</f>
        <v>2113</v>
      </c>
      <c r="C3" s="89">
        <v>2056</v>
      </c>
      <c r="D3" s="89">
        <v>2</v>
      </c>
      <c r="E3" s="89">
        <v>11</v>
      </c>
    </row>
    <row r="4" spans="1:5" x14ac:dyDescent="0.25">
      <c r="A4" s="88" t="s">
        <v>131</v>
      </c>
      <c r="B4" s="89">
        <f>VLOOKUP(A4,ИК!$A$1:$K$191,10,0)</f>
        <v>2111.5172484472751</v>
      </c>
      <c r="C4" s="89">
        <v>2087</v>
      </c>
      <c r="D4" s="89">
        <v>3</v>
      </c>
      <c r="E4" s="89">
        <v>1</v>
      </c>
    </row>
    <row r="5" spans="1:5" x14ac:dyDescent="0.25">
      <c r="A5" s="88" t="s">
        <v>35</v>
      </c>
      <c r="B5" s="89">
        <f>VLOOKUP(A5,ИК!$A$1:$K$191,10,0)</f>
        <v>2083.2057678076876</v>
      </c>
      <c r="C5" s="89">
        <v>1997</v>
      </c>
      <c r="D5" s="89">
        <v>4</v>
      </c>
      <c r="E5" s="89">
        <v>34</v>
      </c>
    </row>
    <row r="6" spans="1:5" x14ac:dyDescent="0.25">
      <c r="A6" s="88" t="s">
        <v>74</v>
      </c>
      <c r="B6" s="89">
        <f>VLOOKUP(A6,ИК!$A$1:$K$191,10,0)</f>
        <v>2023</v>
      </c>
      <c r="C6" s="89">
        <v>1975</v>
      </c>
      <c r="D6" s="89">
        <v>5</v>
      </c>
      <c r="E6" s="89">
        <v>12</v>
      </c>
    </row>
    <row r="7" spans="1:5" x14ac:dyDescent="0.25">
      <c r="A7" s="88" t="s">
        <v>97</v>
      </c>
      <c r="B7" s="89">
        <f>VLOOKUP(A7,ИК!$A$1:$K$191,10,0)</f>
        <v>2014</v>
      </c>
      <c r="C7" s="89">
        <v>1967</v>
      </c>
      <c r="D7" s="89">
        <v>6</v>
      </c>
      <c r="E7" s="89">
        <v>14</v>
      </c>
    </row>
    <row r="8" spans="1:5" x14ac:dyDescent="0.25">
      <c r="A8" s="88" t="s">
        <v>142</v>
      </c>
      <c r="B8" s="89">
        <f>VLOOKUP(A8,ИК!$A$1:$K$191,10,0)</f>
        <v>1994.2882120854051</v>
      </c>
      <c r="C8" s="89">
        <v>1977</v>
      </c>
      <c r="D8" s="89">
        <v>7</v>
      </c>
      <c r="E8" s="89">
        <v>3</v>
      </c>
    </row>
    <row r="9" spans="1:5" x14ac:dyDescent="0.25">
      <c r="A9" s="88" t="s">
        <v>347</v>
      </c>
      <c r="B9" s="89">
        <f>VLOOKUP(A9,ИК!$A$1:$K$191,10,0)</f>
        <v>1917</v>
      </c>
      <c r="C9" s="89">
        <v>1838</v>
      </c>
      <c r="D9" s="89">
        <v>8</v>
      </c>
      <c r="E9" s="89">
        <v>19</v>
      </c>
    </row>
    <row r="10" spans="1:5" x14ac:dyDescent="0.25">
      <c r="A10" s="88" t="s">
        <v>78</v>
      </c>
      <c r="B10" s="89">
        <f>VLOOKUP(A10,ИК!$A$1:$K$191,10,0)</f>
        <v>1878</v>
      </c>
      <c r="C10" s="89">
        <v>1858</v>
      </c>
      <c r="D10" s="89">
        <v>9</v>
      </c>
      <c r="E10" s="89">
        <v>15</v>
      </c>
    </row>
    <row r="11" spans="1:5" x14ac:dyDescent="0.25">
      <c r="A11" s="88" t="s">
        <v>135</v>
      </c>
      <c r="B11" s="89">
        <f>VLOOKUP(A11,ИК!$A$1:$K$191,10,0)</f>
        <v>1863.5533161320791</v>
      </c>
      <c r="C11" s="89">
        <v>1775</v>
      </c>
      <c r="D11" s="89">
        <v>10</v>
      </c>
      <c r="E11" s="89">
        <v>25</v>
      </c>
    </row>
    <row r="12" spans="1:5" x14ac:dyDescent="0.25">
      <c r="A12" s="88" t="s">
        <v>76</v>
      </c>
      <c r="B12" s="89">
        <f>VLOOKUP(A12,ИК!$A$1:$K$191,10,0)</f>
        <v>1844</v>
      </c>
      <c r="C12" s="89">
        <v>1752</v>
      </c>
      <c r="D12" s="89">
        <v>11</v>
      </c>
      <c r="E12" s="89">
        <v>30</v>
      </c>
    </row>
    <row r="13" spans="1:5" x14ac:dyDescent="0.25">
      <c r="A13" s="88" t="s">
        <v>141</v>
      </c>
      <c r="B13" s="89">
        <f>VLOOKUP(A13,ИК!$A$1:$K$191,10,0)</f>
        <v>1821</v>
      </c>
      <c r="C13" s="89">
        <v>1740</v>
      </c>
      <c r="D13" s="89">
        <v>12</v>
      </c>
      <c r="E13" s="89">
        <v>26</v>
      </c>
    </row>
    <row r="14" spans="1:5" x14ac:dyDescent="0.25">
      <c r="A14" s="88" t="s">
        <v>40</v>
      </c>
      <c r="B14" s="89">
        <f>VLOOKUP(A14,ИК!$A$1:$K$191,10,0)</f>
        <v>2000</v>
      </c>
      <c r="C14" s="89">
        <v>1938</v>
      </c>
      <c r="D14" s="89">
        <v>13</v>
      </c>
      <c r="E14" s="89">
        <v>5</v>
      </c>
    </row>
    <row r="15" spans="1:5" x14ac:dyDescent="0.25">
      <c r="A15" s="88" t="s">
        <v>228</v>
      </c>
      <c r="B15" s="89">
        <f>VLOOKUP(A15,ИК!$A$1:$K$191,10,0)</f>
        <v>1794.9956198777941</v>
      </c>
      <c r="C15" s="89">
        <v>1715</v>
      </c>
      <c r="D15" s="89">
        <v>14</v>
      </c>
      <c r="E15" s="89">
        <v>29</v>
      </c>
    </row>
    <row r="16" spans="1:5" x14ac:dyDescent="0.25">
      <c r="A16" s="88" t="s">
        <v>371</v>
      </c>
      <c r="B16" s="89">
        <f>VLOOKUP(A16,ИК!$A$1:$K$191,10,0)</f>
        <v>1781.350028087792</v>
      </c>
      <c r="C16" s="89">
        <v>1740</v>
      </c>
      <c r="D16" s="89">
        <v>15</v>
      </c>
      <c r="E16" s="89">
        <v>7</v>
      </c>
    </row>
    <row r="17" spans="1:5" x14ac:dyDescent="0.25">
      <c r="A17" s="88" t="s">
        <v>59</v>
      </c>
      <c r="B17" s="89">
        <f>VLOOKUP(A17,ИК!$A$1:$K$191,10,0)</f>
        <v>1764</v>
      </c>
      <c r="C17" s="89">
        <v>1714</v>
      </c>
      <c r="D17" s="89">
        <v>16</v>
      </c>
      <c r="E17" s="89">
        <v>23</v>
      </c>
    </row>
    <row r="18" spans="1:5" x14ac:dyDescent="0.25">
      <c r="A18" s="88" t="s">
        <v>87</v>
      </c>
      <c r="B18" s="89">
        <f>VLOOKUP(A18,ИК!$A$1:$K$191,10,0)</f>
        <v>1709.5645985628396</v>
      </c>
      <c r="C18" s="89">
        <v>1635</v>
      </c>
      <c r="D18" s="89">
        <v>17</v>
      </c>
      <c r="E18" s="89">
        <v>37</v>
      </c>
    </row>
    <row r="19" spans="1:5" x14ac:dyDescent="0.25">
      <c r="A19" s="88" t="s">
        <v>112</v>
      </c>
      <c r="B19" s="89">
        <f>VLOOKUP(A19,ИК!$A$1:$K$191,10,0)</f>
        <v>1634</v>
      </c>
      <c r="C19" s="89">
        <v>1752</v>
      </c>
      <c r="D19" s="89">
        <v>19</v>
      </c>
      <c r="E19" s="89">
        <v>2</v>
      </c>
    </row>
    <row r="20" spans="1:5" x14ac:dyDescent="0.25">
      <c r="A20" s="88" t="s">
        <v>340</v>
      </c>
      <c r="B20" s="89">
        <f>VLOOKUP(A20,ИК!$A$1:$K$191,10,0)</f>
        <v>1628.5659901497008</v>
      </c>
      <c r="C20" s="89">
        <v>1650</v>
      </c>
      <c r="D20" s="89">
        <v>20</v>
      </c>
      <c r="E20" s="89">
        <v>8</v>
      </c>
    </row>
    <row r="21" spans="1:5" x14ac:dyDescent="0.25">
      <c r="A21" s="88" t="s">
        <v>52</v>
      </c>
      <c r="B21" s="89">
        <f>VLOOKUP(A21,ИК!$A$1:$K$191,10,0)</f>
        <v>1606</v>
      </c>
      <c r="C21" s="89">
        <v>1560</v>
      </c>
      <c r="D21" s="89">
        <v>21</v>
      </c>
      <c r="E21" s="89">
        <v>28</v>
      </c>
    </row>
    <row r="22" spans="1:5" x14ac:dyDescent="0.25">
      <c r="A22" s="88" t="s">
        <v>231</v>
      </c>
      <c r="B22" s="89">
        <f>VLOOKUP(A22,ИК!$A$1:$K$191,10,0)</f>
        <v>1600.5473314361338</v>
      </c>
      <c r="C22" s="89">
        <v>1606</v>
      </c>
      <c r="D22" s="89">
        <v>22</v>
      </c>
      <c r="E22" s="89">
        <v>17</v>
      </c>
    </row>
    <row r="23" spans="1:5" x14ac:dyDescent="0.25">
      <c r="A23" s="88" t="s">
        <v>227</v>
      </c>
      <c r="B23" s="89">
        <f>VLOOKUP(A23,ИК!$A$1:$K$191,10,0)</f>
        <v>1589.521494265704</v>
      </c>
      <c r="C23" s="89">
        <v>1577</v>
      </c>
      <c r="D23" s="89">
        <v>23</v>
      </c>
      <c r="E23" s="89">
        <v>35</v>
      </c>
    </row>
    <row r="24" spans="1:5" x14ac:dyDescent="0.25">
      <c r="A24" s="88" t="s">
        <v>60</v>
      </c>
      <c r="B24" s="89">
        <f>VLOOKUP(A24,ИК!$A$1:$K$191,10,0)</f>
        <v>1544.4085578959341</v>
      </c>
      <c r="C24" s="89">
        <v>1492</v>
      </c>
      <c r="D24" s="89">
        <v>24</v>
      </c>
      <c r="E24" s="89">
        <v>42</v>
      </c>
    </row>
    <row r="25" spans="1:5" x14ac:dyDescent="0.25">
      <c r="A25" s="88" t="s">
        <v>275</v>
      </c>
      <c r="B25" s="89">
        <f>VLOOKUP(A25,ИК!$A$1:$K$191,10,0)</f>
        <v>1535</v>
      </c>
      <c r="C25" s="89">
        <v>1524</v>
      </c>
      <c r="D25" s="89">
        <v>25</v>
      </c>
      <c r="E25" s="89">
        <v>27</v>
      </c>
    </row>
    <row r="26" spans="1:5" x14ac:dyDescent="0.25">
      <c r="A26" s="88" t="s">
        <v>350</v>
      </c>
      <c r="B26" s="89">
        <f>VLOOKUP(A26,ИК!$A$1:$K$191,10,0)</f>
        <v>1532.7522738172627</v>
      </c>
      <c r="C26" s="89">
        <v>1548</v>
      </c>
      <c r="D26" s="89">
        <v>26</v>
      </c>
      <c r="E26" s="89">
        <v>20</v>
      </c>
    </row>
    <row r="27" spans="1:5" x14ac:dyDescent="0.25">
      <c r="A27" s="88" t="s">
        <v>285</v>
      </c>
      <c r="B27" s="89">
        <f>VLOOKUP(A27,ИК!$A$1:$K$191,10,0)</f>
        <v>1488</v>
      </c>
      <c r="C27" s="89">
        <v>1542</v>
      </c>
      <c r="D27" s="89">
        <v>27</v>
      </c>
      <c r="E27" s="89">
        <v>24</v>
      </c>
    </row>
    <row r="28" spans="1:5" x14ac:dyDescent="0.25">
      <c r="A28" s="88" t="s">
        <v>343</v>
      </c>
      <c r="B28" s="89">
        <f>VLOOKUP(A28,ИК!$A$1:$K$191,10,0)</f>
        <v>1483</v>
      </c>
      <c r="C28" s="89">
        <v>1547</v>
      </c>
      <c r="D28" s="89">
        <v>28</v>
      </c>
      <c r="E28" s="89">
        <v>22</v>
      </c>
    </row>
    <row r="29" spans="1:5" x14ac:dyDescent="0.25">
      <c r="A29" s="88" t="s">
        <v>293</v>
      </c>
      <c r="B29" s="89">
        <f>VLOOKUP(A29,ИК!$A$1:$K$191,10,0)</f>
        <v>1483</v>
      </c>
      <c r="C29" s="89">
        <v>1511</v>
      </c>
      <c r="D29" s="89">
        <v>29</v>
      </c>
      <c r="E29" s="89">
        <v>41</v>
      </c>
    </row>
    <row r="30" spans="1:5" x14ac:dyDescent="0.25">
      <c r="A30" s="88" t="s">
        <v>255</v>
      </c>
      <c r="B30" s="89">
        <f>VLOOKUP(A30,ИК!$A$1:$K$191,10,0)</f>
        <v>1481</v>
      </c>
      <c r="C30" s="89">
        <v>1594</v>
      </c>
      <c r="D30" s="89">
        <v>30</v>
      </c>
      <c r="E30" s="89">
        <v>6</v>
      </c>
    </row>
    <row r="31" spans="1:5" x14ac:dyDescent="0.25">
      <c r="A31" s="88" t="s">
        <v>295</v>
      </c>
      <c r="B31" s="89">
        <f>VLOOKUP(A31,ИК!$A$1:$K$191,10,0)</f>
        <v>1478</v>
      </c>
      <c r="C31" s="89">
        <v>1572</v>
      </c>
      <c r="D31" s="89">
        <v>31</v>
      </c>
      <c r="E31" s="89">
        <v>9</v>
      </c>
    </row>
    <row r="32" spans="1:5" x14ac:dyDescent="0.25">
      <c r="A32" s="88" t="s">
        <v>348</v>
      </c>
      <c r="B32" s="89">
        <f>VLOOKUP(A32,ИК!$A$1:$K$191,10,0)</f>
        <v>1429.4871009236583</v>
      </c>
      <c r="C32" s="89">
        <v>1500</v>
      </c>
      <c r="D32" s="89">
        <v>32</v>
      </c>
      <c r="E32" s="89">
        <v>33</v>
      </c>
    </row>
    <row r="33" spans="1:5" x14ac:dyDescent="0.25">
      <c r="A33" s="88" t="s">
        <v>36</v>
      </c>
      <c r="B33" s="89">
        <f>VLOOKUP(A33,ИК!$A$1:$K$191,10,0)</f>
        <v>1407</v>
      </c>
      <c r="C33" s="89">
        <v>1495</v>
      </c>
      <c r="D33" s="89">
        <v>33</v>
      </c>
      <c r="E33" s="89">
        <v>18</v>
      </c>
    </row>
    <row r="34" spans="1:5" x14ac:dyDescent="0.25">
      <c r="A34" s="88" t="s">
        <v>95</v>
      </c>
      <c r="B34" s="89">
        <f>VLOOKUP(A34,ИК!$A$1:$K$191,10,0)</f>
        <v>1488.2619190702296</v>
      </c>
      <c r="C34" s="89">
        <v>1613</v>
      </c>
      <c r="D34" s="89">
        <v>34</v>
      </c>
      <c r="E34" s="89">
        <v>4</v>
      </c>
    </row>
    <row r="35" spans="1:5" x14ac:dyDescent="0.25">
      <c r="A35" s="88" t="s">
        <v>111</v>
      </c>
      <c r="B35" s="89">
        <f>VLOOKUP(A35,ИК!$A$1:$K$191,10,0)</f>
        <v>1376</v>
      </c>
      <c r="C35" s="89">
        <v>1480</v>
      </c>
      <c r="D35" s="89">
        <v>35</v>
      </c>
      <c r="E35" s="89">
        <v>16</v>
      </c>
    </row>
    <row r="36" spans="1:5" x14ac:dyDescent="0.25">
      <c r="A36" s="88" t="s">
        <v>368</v>
      </c>
      <c r="B36" s="89">
        <f>VLOOKUP(A36,ИК!$A$1:$K$191,10,0)</f>
        <v>1363</v>
      </c>
      <c r="C36" s="89">
        <v>1441</v>
      </c>
      <c r="D36" s="89">
        <v>36</v>
      </c>
      <c r="E36" s="89">
        <v>21</v>
      </c>
    </row>
    <row r="37" spans="1:5" x14ac:dyDescent="0.25">
      <c r="A37" s="88" t="s">
        <v>284</v>
      </c>
      <c r="B37" s="89">
        <f>VLOOKUP(A37,ИК!$A$1:$K$191,10,0)</f>
        <v>1389</v>
      </c>
      <c r="C37" s="89">
        <v>1490</v>
      </c>
      <c r="D37" s="89">
        <v>37</v>
      </c>
      <c r="E37" s="89">
        <v>13</v>
      </c>
    </row>
    <row r="38" spans="1:5" x14ac:dyDescent="0.25">
      <c r="A38" s="88" t="s">
        <v>346</v>
      </c>
      <c r="B38" s="89">
        <f>VLOOKUP(A38,ИК!$A$1:$K$191,10,0)</f>
        <v>1320</v>
      </c>
      <c r="C38" s="89">
        <v>1379</v>
      </c>
      <c r="D38" s="89">
        <v>38</v>
      </c>
      <c r="E38" s="89">
        <v>36</v>
      </c>
    </row>
    <row r="39" spans="1:5" x14ac:dyDescent="0.25">
      <c r="A39" s="88" t="s">
        <v>294</v>
      </c>
      <c r="B39" s="89">
        <f>VLOOKUP(A39,ИК!$A$1:$K$191,10,0)</f>
        <v>1309</v>
      </c>
      <c r="C39" s="89">
        <v>1390</v>
      </c>
      <c r="D39" s="89">
        <v>39</v>
      </c>
      <c r="E39" s="89">
        <v>32</v>
      </c>
    </row>
    <row r="40" spans="1:5" x14ac:dyDescent="0.25">
      <c r="A40" s="88" t="s">
        <v>366</v>
      </c>
      <c r="B40" s="89">
        <f>VLOOKUP(A40,ИК!$A$1:$K$191,10,0)</f>
        <v>1292</v>
      </c>
      <c r="C40" s="89">
        <v>1343</v>
      </c>
      <c r="D40" s="89">
        <v>40</v>
      </c>
      <c r="E40" s="89">
        <v>40</v>
      </c>
    </row>
    <row r="41" spans="1:5" x14ac:dyDescent="0.25">
      <c r="A41" s="88" t="s">
        <v>363</v>
      </c>
      <c r="B41" s="89">
        <f>VLOOKUP(A41,ИК!$A$1:$K$191,10,0)</f>
        <v>1247</v>
      </c>
      <c r="C41" s="89">
        <v>1291</v>
      </c>
      <c r="D41" s="89">
        <v>41</v>
      </c>
      <c r="E41" s="89">
        <v>43</v>
      </c>
    </row>
    <row r="42" spans="1:5" x14ac:dyDescent="0.25">
      <c r="A42" s="88" t="s">
        <v>379</v>
      </c>
      <c r="B42" s="89">
        <f>VLOOKUP(A42,ИК!$A$1:$K$191,10,0)</f>
        <v>1400</v>
      </c>
      <c r="C42" s="89">
        <v>1456</v>
      </c>
      <c r="D42" s="89">
        <v>42</v>
      </c>
      <c r="E42" s="89">
        <v>38</v>
      </c>
    </row>
    <row r="43" spans="1:5" x14ac:dyDescent="0.25">
      <c r="A43" s="88" t="s">
        <v>283</v>
      </c>
      <c r="B43" s="89">
        <f>VLOOKUP(A43,ИК!$A$1:$K$191,10,0)</f>
        <v>1268.6867895258695</v>
      </c>
      <c r="C43" s="89">
        <v>1333</v>
      </c>
      <c r="D43" s="89">
        <v>43</v>
      </c>
      <c r="E43" s="89">
        <v>39</v>
      </c>
    </row>
    <row r="44" spans="1:5" x14ac:dyDescent="0.25">
      <c r="A44" s="88" t="s">
        <v>114</v>
      </c>
      <c r="B44" s="89">
        <f>VLOOKUP(A44,ИК!$A$1:$K$191,10,0)</f>
        <v>1200</v>
      </c>
      <c r="C44" s="89">
        <v>1255</v>
      </c>
      <c r="D44" s="89">
        <v>44</v>
      </c>
      <c r="E44" s="89">
        <v>44</v>
      </c>
    </row>
    <row r="45" spans="1:5" x14ac:dyDescent="0.25">
      <c r="A45" s="88" t="s">
        <v>380</v>
      </c>
      <c r="B45" s="89">
        <f>VLOOKUP(A45,ИК!$A$1:$K$191,10,0)</f>
        <v>1400</v>
      </c>
      <c r="C45" s="89">
        <v>1443</v>
      </c>
      <c r="D45" s="89">
        <v>45</v>
      </c>
      <c r="E45" s="89">
        <v>31</v>
      </c>
    </row>
    <row r="46" spans="1:5" x14ac:dyDescent="0.25">
      <c r="A46" s="88" t="s">
        <v>373</v>
      </c>
      <c r="B46" s="89">
        <f>VLOOKUP(A46,ИК!$A$1:$K$191,10,0)</f>
        <v>1167.1201449452533</v>
      </c>
      <c r="C46" s="89">
        <v>1158</v>
      </c>
      <c r="D46" s="89">
        <v>18</v>
      </c>
      <c r="E46" s="89">
        <v>45</v>
      </c>
    </row>
  </sheetData>
  <autoFilter ref="A1:E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5" sqref="E5"/>
    </sheetView>
  </sheetViews>
  <sheetFormatPr defaultRowHeight="15" x14ac:dyDescent="0.25"/>
  <cols>
    <col min="1" max="1" width="24.7109375" customWidth="1"/>
  </cols>
  <sheetData>
    <row r="1" spans="1:3" ht="25.5" x14ac:dyDescent="0.25">
      <c r="A1" s="97" t="s">
        <v>388</v>
      </c>
      <c r="B1" s="95" t="s">
        <v>386</v>
      </c>
      <c r="C1" s="96" t="s">
        <v>387</v>
      </c>
    </row>
    <row r="2" spans="1:3" x14ac:dyDescent="0.25">
      <c r="A2" s="101" t="s">
        <v>127</v>
      </c>
      <c r="B2" s="98">
        <v>1</v>
      </c>
      <c r="C2" s="74">
        <v>14</v>
      </c>
    </row>
    <row r="3" spans="1:3" x14ac:dyDescent="0.25">
      <c r="A3" s="101" t="s">
        <v>348</v>
      </c>
      <c r="B3" s="98">
        <v>2</v>
      </c>
      <c r="C3" s="74">
        <v>12</v>
      </c>
    </row>
    <row r="4" spans="1:3" x14ac:dyDescent="0.25">
      <c r="A4" s="101" t="s">
        <v>231</v>
      </c>
      <c r="B4" s="98">
        <v>3</v>
      </c>
      <c r="C4" s="74">
        <v>12</v>
      </c>
    </row>
    <row r="5" spans="1:3" x14ac:dyDescent="0.25">
      <c r="A5" s="101" t="s">
        <v>350</v>
      </c>
      <c r="B5" s="98">
        <v>4</v>
      </c>
      <c r="C5" s="74">
        <v>12</v>
      </c>
    </row>
    <row r="6" spans="1:3" x14ac:dyDescent="0.25">
      <c r="A6" s="101" t="s">
        <v>371</v>
      </c>
      <c r="B6" s="98">
        <v>5</v>
      </c>
      <c r="C6" s="74">
        <v>14</v>
      </c>
    </row>
    <row r="7" spans="1:3" x14ac:dyDescent="0.25">
      <c r="A7" s="101" t="s">
        <v>233</v>
      </c>
      <c r="B7" s="98">
        <v>6</v>
      </c>
      <c r="C7" s="74">
        <v>6</v>
      </c>
    </row>
    <row r="8" spans="1:3" x14ac:dyDescent="0.25">
      <c r="A8" s="101" t="s">
        <v>60</v>
      </c>
      <c r="B8" s="98">
        <v>7</v>
      </c>
      <c r="C8" s="74">
        <v>6</v>
      </c>
    </row>
    <row r="9" spans="1:3" ht="15.75" thickBot="1" x14ac:dyDescent="0.3">
      <c r="A9" s="102" t="s">
        <v>293</v>
      </c>
      <c r="B9" s="99">
        <v>8</v>
      </c>
      <c r="C9" s="100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Women</vt:lpstr>
      <vt:lpstr>Spisok</vt:lpstr>
      <vt:lpstr>IK</vt:lpstr>
      <vt:lpstr>ИК</vt:lpstr>
      <vt:lpstr>Лист1</vt:lpstr>
      <vt:lpstr>Лист2</vt:lpstr>
      <vt:lpstr>Лист3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2018-01-10T14:30:58Z</dcterms:modified>
</cp:coreProperties>
</file>